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703" lockStructure="1"/>
  <bookViews>
    <workbookView xWindow="240" yWindow="75" windowWidth="13395" windowHeight="10290"/>
  </bookViews>
  <sheets>
    <sheet name="Lote-1" sheetId="5" r:id="rId1"/>
    <sheet name="Lote-2" sheetId="4" r:id="rId2"/>
    <sheet name="Lote-3" sheetId="1" r:id="rId3"/>
    <sheet name="Plan2" sheetId="2" r:id="rId4"/>
    <sheet name="Plan3" sheetId="3" r:id="rId5"/>
  </sheets>
  <calcPr calcId="144525"/>
</workbook>
</file>

<file path=xl/calcChain.xml><?xml version="1.0" encoding="utf-8"?>
<calcChain xmlns="http://schemas.openxmlformats.org/spreadsheetml/2006/main">
  <c r="M1" i="1" l="1"/>
  <c r="P3" i="1" s="1"/>
  <c r="L24" i="1" s="1"/>
  <c r="L25" i="1" s="1"/>
  <c r="I21" i="1"/>
  <c r="G12" i="1"/>
  <c r="G11" i="1"/>
  <c r="M1" i="4"/>
  <c r="P3" i="4" s="1"/>
  <c r="L24" i="4" s="1"/>
  <c r="L25" i="4" s="1"/>
  <c r="I21" i="4"/>
  <c r="G14" i="4"/>
  <c r="G13" i="4"/>
  <c r="G12" i="4"/>
  <c r="G11" i="4"/>
  <c r="M1" i="5"/>
  <c r="P3" i="5" s="1"/>
  <c r="L24" i="5" s="1"/>
  <c r="L25" i="5" s="1"/>
  <c r="I21" i="5"/>
  <c r="G26" i="5"/>
  <c r="G25" i="5"/>
  <c r="G24" i="5"/>
  <c r="G23" i="5"/>
  <c r="P4" i="1" l="1"/>
  <c r="L29" i="1" s="1"/>
  <c r="P1" i="1"/>
  <c r="L14" i="1" s="1"/>
  <c r="L15" i="1" s="1"/>
  <c r="M16" i="1" s="1"/>
  <c r="P5" i="1"/>
  <c r="L35" i="1" s="1"/>
  <c r="M36" i="1" s="1"/>
  <c r="P2" i="1"/>
  <c r="L19" i="1" s="1"/>
  <c r="L20" i="1" s="1"/>
  <c r="L16" i="1"/>
  <c r="Q16" i="1" s="1"/>
  <c r="M26" i="1"/>
  <c r="L26" i="1"/>
  <c r="Q26" i="1" s="1"/>
  <c r="L30" i="1"/>
  <c r="Q30" i="1"/>
  <c r="Q25" i="1"/>
  <c r="L36" i="1"/>
  <c r="Q36" i="1" s="1"/>
  <c r="P4" i="4"/>
  <c r="L29" i="4" s="1"/>
  <c r="P1" i="4"/>
  <c r="L14" i="4" s="1"/>
  <c r="P5" i="4"/>
  <c r="L35" i="4" s="1"/>
  <c r="L36" i="4" s="1"/>
  <c r="Q36" i="4" s="1"/>
  <c r="P2" i="4"/>
  <c r="L19" i="4" s="1"/>
  <c r="L20" i="4" s="1"/>
  <c r="M21" i="4" s="1"/>
  <c r="L30" i="4"/>
  <c r="Q30" i="4"/>
  <c r="L15" i="4"/>
  <c r="Q15" i="4"/>
  <c r="M26" i="4"/>
  <c r="L26" i="4"/>
  <c r="Q26" i="4" s="1"/>
  <c r="Q25" i="4"/>
  <c r="Q20" i="4"/>
  <c r="P4" i="5"/>
  <c r="L29" i="5" s="1"/>
  <c r="P1" i="5"/>
  <c r="L14" i="5" s="1"/>
  <c r="L15" i="5" s="1"/>
  <c r="M16" i="5" s="1"/>
  <c r="P5" i="5"/>
  <c r="L35" i="5" s="1"/>
  <c r="M36" i="5" s="1"/>
  <c r="P2" i="5"/>
  <c r="L19" i="5" s="1"/>
  <c r="L20" i="5" s="1"/>
  <c r="L16" i="5"/>
  <c r="Q16" i="5" s="1"/>
  <c r="M26" i="5"/>
  <c r="L26" i="5"/>
  <c r="Q26" i="5" s="1"/>
  <c r="L30" i="5"/>
  <c r="Q30" i="5"/>
  <c r="Q25" i="5"/>
  <c r="L36" i="5"/>
  <c r="Q36" i="5" s="1"/>
  <c r="Q15" i="5"/>
  <c r="Q20" i="1" l="1"/>
  <c r="Q15" i="1"/>
  <c r="M31" i="1"/>
  <c r="L31" i="1"/>
  <c r="Q31" i="1" s="1"/>
  <c r="M21" i="1"/>
  <c r="L21" i="1"/>
  <c r="Q21" i="1" s="1"/>
  <c r="M36" i="4"/>
  <c r="L21" i="4"/>
  <c r="Q21" i="4" s="1"/>
  <c r="M16" i="4"/>
  <c r="L16" i="4"/>
  <c r="Q16" i="4" s="1"/>
  <c r="M31" i="4"/>
  <c r="L31" i="4"/>
  <c r="Q31" i="4" s="1"/>
  <c r="Q20" i="5"/>
  <c r="M31" i="5"/>
  <c r="L31" i="5"/>
  <c r="Q31" i="5" s="1"/>
  <c r="L21" i="5"/>
  <c r="Q21" i="5" s="1"/>
  <c r="M21" i="5"/>
  <c r="M8" i="4" l="1"/>
  <c r="C16" i="4" s="1"/>
  <c r="M8" i="1"/>
  <c r="C14" i="1" s="1"/>
  <c r="M8" i="5"/>
  <c r="C28" i="5" s="1"/>
</calcChain>
</file>

<file path=xl/sharedStrings.xml><?xml version="1.0" encoding="utf-8"?>
<sst xmlns="http://schemas.openxmlformats.org/spreadsheetml/2006/main" count="177" uniqueCount="73">
  <si>
    <t>PREFEITURA MUN. DE ANHANGUERA - GO</t>
  </si>
  <si>
    <t>Planilha para Proposta do Pregão Nº 004/2018 Lote Nº 1</t>
  </si>
  <si>
    <t>PROPOSTA DE PREÇO</t>
  </si>
  <si>
    <t>COMBUSTIVEIS COTA PRINCIPAL</t>
  </si>
  <si>
    <t>Modalidade</t>
  </si>
  <si>
    <t>Empresa</t>
  </si>
  <si>
    <t>Endereço</t>
  </si>
  <si>
    <t>Bairro</t>
  </si>
  <si>
    <t>Cidade</t>
  </si>
  <si>
    <t>CPF/CNPJ:</t>
  </si>
  <si>
    <t>Dt. Expedição</t>
  </si>
  <si>
    <t>Carimbo</t>
  </si>
  <si>
    <t xml:space="preserve">Solicitamos fornecer, mediante apresentação de proposta, e observando as condições em anexo, o preço, qualidade e </t>
  </si>
  <si>
    <t xml:space="preserve">prazo de pagamento das mercadorias e/ou serviços abaixo especificados, a está comissão, no endereço acima citado. </t>
  </si>
  <si>
    <t>ANHANGUERA, 09:00  HORAS DO DIA  19/02/2018.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</si>
  <si>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</si>
  <si>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</si>
  <si>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</si>
  <si>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</si>
  <si>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</si>
  <si>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</si>
  <si>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</si>
  <si>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Lt</t>
  </si>
  <si>
    <t>GASOLINA COMUM</t>
  </si>
  <si>
    <t>DIESEL</t>
  </si>
  <si>
    <t>DIESEL S-10</t>
  </si>
  <si>
    <t>Valor por extenso:</t>
  </si>
  <si>
    <t>Um</t>
  </si>
  <si>
    <t>Dois</t>
  </si>
  <si>
    <t>Três</t>
  </si>
  <si>
    <t>Quatro</t>
  </si>
  <si>
    <t>Cinco</t>
  </si>
  <si>
    <t>Seis</t>
  </si>
  <si>
    <t>Sete</t>
  </si>
  <si>
    <t>Oito</t>
  </si>
  <si>
    <t>Nove</t>
  </si>
  <si>
    <t>Dez</t>
  </si>
  <si>
    <t>Onze</t>
  </si>
  <si>
    <t>Doze</t>
  </si>
  <si>
    <t>Treze</t>
  </si>
  <si>
    <t>Quatorze</t>
  </si>
  <si>
    <t>Quinze</t>
  </si>
  <si>
    <t>Dezesseis</t>
  </si>
  <si>
    <t>Dezessete</t>
  </si>
  <si>
    <t>Dezoito</t>
  </si>
  <si>
    <t>Dezenove</t>
  </si>
  <si>
    <t>Vinte</t>
  </si>
  <si>
    <t>Trinta</t>
  </si>
  <si>
    <t>Quarenta</t>
  </si>
  <si>
    <t>Cinquenta</t>
  </si>
  <si>
    <t>Sessenta</t>
  </si>
  <si>
    <t>Setenta</t>
  </si>
  <si>
    <t>Oitenta</t>
  </si>
  <si>
    <t>Noventa</t>
  </si>
  <si>
    <t>Cem</t>
  </si>
  <si>
    <t>Duzentos</t>
  </si>
  <si>
    <t>Trezentos</t>
  </si>
  <si>
    <t>Quatrocentos</t>
  </si>
  <si>
    <t>Quinhentos</t>
  </si>
  <si>
    <t>Seiscentos</t>
  </si>
  <si>
    <t>Setecentos</t>
  </si>
  <si>
    <t>Oitocentos</t>
  </si>
  <si>
    <t>Novecentos</t>
  </si>
  <si>
    <t>Planilha para Proposta do Pregão Nº 004/2018 Lote Nº 2</t>
  </si>
  <si>
    <t>COMBUSTIVEIS COTA RESERVADA</t>
  </si>
  <si>
    <t>Planilha para Proposta do Pregão Nº 004/2018 Lote Nº 3</t>
  </si>
  <si>
    <t>COMBUSTIVEIS COTA EXCLUSIVA</t>
  </si>
  <si>
    <t>ETANOL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</si>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</sst>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##,##0.0000_);\(\ ###,##0.0000\)"/>
    <numFmt numFmtId="165" formatCode="&quot;R$&quot;\ #,##0.0000_);\(&quot;R$&quot;\ #,##0.0000\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/>
    <xf numFmtId="0" fontId="0" fillId="0" borderId="2" xfId="0" applyBorder="1" applyAlignment="1"/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/>
    <xf numFmtId="49" fontId="3" fillId="0" borderId="1" xfId="0" applyNumberFormat="1" applyFont="1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7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2</xdr:col>
      <xdr:colOff>444500</xdr:colOff>
      <xdr:row>5</xdr:row>
      <xdr:rowOff>171450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270000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2</xdr:col>
      <xdr:colOff>444500</xdr:colOff>
      <xdr:row>5</xdr:row>
      <xdr:rowOff>171450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270000" cy="10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2</xdr:col>
      <xdr:colOff>444500</xdr:colOff>
      <xdr:row>5</xdr:row>
      <xdr:rowOff>171450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270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tabSelected="1" workbookViewId="0"/>
  </sheetViews>
  <sheetFormatPr defaultRowHeight="15" x14ac:dyDescent="0.25"/>
  <cols>
    <col min="1" max="1" width="7.7109375" customWidth="1"/>
    <col min="2" max="2" width="6.5703125" bestFit="1" customWidth="1"/>
    <col min="3" max="3" width="12.28515625" bestFit="1" customWidth="1"/>
    <col min="4" max="4" width="26.7109375" customWidth="1"/>
    <col min="5" max="5" width="18.28515625" customWidth="1"/>
    <col min="6" max="6" width="10.28515625" bestFit="1" customWidth="1"/>
    <col min="7" max="7" width="30.7109375" customWidth="1"/>
    <col min="9" max="17" width="0" hidden="1" customWidth="1"/>
  </cols>
  <sheetData>
    <row r="1" spans="1:17" x14ac:dyDescent="0.25">
      <c r="I1" s="23" t="s">
        <v>27</v>
      </c>
      <c r="J1" s="23" t="s">
        <v>46</v>
      </c>
      <c r="K1" s="23" t="s">
        <v>54</v>
      </c>
      <c r="M1" s="23" t="str">
        <f>TEXT(I21,"000000000000,00")</f>
        <v>000000000000,00</v>
      </c>
      <c r="P1" s="23" t="str">
        <f>MID(M1,1,3)</f>
        <v>000</v>
      </c>
    </row>
    <row r="2" spans="1:17" ht="15.75" x14ac:dyDescent="0.25">
      <c r="D2" s="1" t="s">
        <v>0</v>
      </c>
      <c r="E2" s="2"/>
      <c r="F2" s="2"/>
      <c r="G2" s="2"/>
      <c r="I2" s="23" t="s">
        <v>28</v>
      </c>
      <c r="J2" s="23" t="s">
        <v>47</v>
      </c>
      <c r="K2" s="23" t="s">
        <v>55</v>
      </c>
      <c r="P2" s="23" t="str">
        <f>MID(M1,4,3)</f>
        <v>000</v>
      </c>
    </row>
    <row r="3" spans="1:17" ht="15.75" x14ac:dyDescent="0.25">
      <c r="D3" s="1" t="s">
        <v>1</v>
      </c>
      <c r="E3" s="2"/>
      <c r="F3" s="2"/>
      <c r="G3" s="2"/>
      <c r="I3" s="23" t="s">
        <v>29</v>
      </c>
      <c r="J3" s="23" t="s">
        <v>48</v>
      </c>
      <c r="K3" s="23" t="s">
        <v>56</v>
      </c>
      <c r="P3" s="23" t="str">
        <f>MID(M1,7,3)</f>
        <v>000</v>
      </c>
    </row>
    <row r="4" spans="1:17" x14ac:dyDescent="0.25">
      <c r="I4" s="23" t="s">
        <v>30</v>
      </c>
      <c r="J4" s="23" t="s">
        <v>49</v>
      </c>
      <c r="K4" s="23" t="s">
        <v>57</v>
      </c>
      <c r="P4" s="23" t="str">
        <f>MID(M1,10,3)</f>
        <v>000</v>
      </c>
    </row>
    <row r="5" spans="1:17" x14ac:dyDescent="0.25">
      <c r="I5" s="23" t="s">
        <v>31</v>
      </c>
      <c r="J5" s="23" t="s">
        <v>50</v>
      </c>
      <c r="K5" s="23" t="s">
        <v>58</v>
      </c>
      <c r="P5" s="23" t="str">
        <f>IF(VALUE(MID(M1,14,2))&gt;0,MID(M1,14,2),"000")</f>
        <v>000</v>
      </c>
    </row>
    <row r="6" spans="1:17" x14ac:dyDescent="0.25">
      <c r="I6" s="23" t="s">
        <v>32</v>
      </c>
      <c r="J6" s="23" t="s">
        <v>51</v>
      </c>
      <c r="K6" s="23" t="s">
        <v>59</v>
      </c>
    </row>
    <row r="7" spans="1:17" x14ac:dyDescent="0.25">
      <c r="A7" s="3" t="s">
        <v>2</v>
      </c>
      <c r="B7" s="2"/>
      <c r="C7" s="2"/>
      <c r="D7" s="2"/>
      <c r="E7" s="2"/>
      <c r="F7" s="2"/>
      <c r="G7" s="2"/>
      <c r="I7" s="23" t="s">
        <v>33</v>
      </c>
      <c r="J7" s="23" t="s">
        <v>52</v>
      </c>
      <c r="K7" s="23" t="s">
        <v>60</v>
      </c>
    </row>
    <row r="8" spans="1:17" x14ac:dyDescent="0.25">
      <c r="A8" s="3" t="s">
        <v>3</v>
      </c>
      <c r="B8" s="2"/>
      <c r="C8" s="2"/>
      <c r="D8" s="2"/>
      <c r="E8" s="2"/>
      <c r="F8" s="2"/>
      <c r="G8" s="2"/>
      <c r="I8" s="23" t="s">
        <v>34</v>
      </c>
      <c r="J8" s="23" t="s">
        <v>53</v>
      </c>
      <c r="K8" s="23" t="s">
        <v>61</v>
      </c>
      <c r="M8" s="23" t="str">
        <f ca="1">CONCATENATE(Q15,Q16," ",Q20,Q21," ",Q25,Q26," ",Q30,Q31," ",IF(Q36&lt;&gt;"",IF((P1+P2+P3+P4)&gt;0,CONCATENATE(" e ",Q36),Q36),""))</f>
        <v xml:space="preserve">    </v>
      </c>
    </row>
    <row r="9" spans="1:17" x14ac:dyDescent="0.25">
      <c r="I9" s="23" t="s">
        <v>35</v>
      </c>
      <c r="J9" s="23" t="s">
        <v>54</v>
      </c>
      <c r="K9" s="23" t="s">
        <v>62</v>
      </c>
    </row>
    <row r="10" spans="1:17" x14ac:dyDescent="0.25">
      <c r="A10" s="7" t="s">
        <v>4</v>
      </c>
      <c r="B10" s="8"/>
      <c r="C10" s="9"/>
      <c r="D10" s="10"/>
      <c r="E10" s="10"/>
      <c r="I10" s="23" t="s">
        <v>36</v>
      </c>
    </row>
    <row r="11" spans="1:17" x14ac:dyDescent="0.25">
      <c r="A11" s="7" t="s">
        <v>5</v>
      </c>
      <c r="B11" s="8"/>
      <c r="C11" s="9"/>
      <c r="D11" s="10"/>
      <c r="E11" s="10"/>
      <c r="I11" s="23" t="s">
        <v>37</v>
      </c>
    </row>
    <row r="12" spans="1:17" x14ac:dyDescent="0.25">
      <c r="A12" s="7" t="s">
        <v>6</v>
      </c>
      <c r="B12" s="8"/>
      <c r="C12" s="9"/>
      <c r="D12" s="10"/>
      <c r="E12" s="10"/>
      <c r="I12" s="23" t="s">
        <v>38</v>
      </c>
    </row>
    <row r="13" spans="1:17" x14ac:dyDescent="0.25">
      <c r="A13" s="7" t="s">
        <v>7</v>
      </c>
      <c r="B13" s="8"/>
      <c r="C13" s="9"/>
      <c r="D13" s="10"/>
      <c r="E13" s="10"/>
      <c r="I13" s="23" t="s">
        <v>39</v>
      </c>
    </row>
    <row r="14" spans="1:17" x14ac:dyDescent="0.25">
      <c r="A14" s="7" t="s">
        <v>8</v>
      </c>
      <c r="B14" s="8"/>
      <c r="C14" s="9"/>
      <c r="D14" s="10"/>
      <c r="E14" s="10"/>
      <c r="I14" s="23" t="s">
        <v>40</v>
      </c>
      <c r="L14" s="23" t="str">
        <f>P1</f>
        <v>000</v>
      </c>
    </row>
    <row r="15" spans="1:17" x14ac:dyDescent="0.25">
      <c r="A15" s="7" t="s">
        <v>9</v>
      </c>
      <c r="B15" s="8"/>
      <c r="C15" s="11"/>
      <c r="D15" s="10"/>
      <c r="E15" s="10"/>
      <c r="F15" s="5" t="s">
        <v>11</v>
      </c>
      <c r="G15" s="2"/>
      <c r="I15" s="23" t="s">
        <v>41</v>
      </c>
      <c r="L15" s="23" t="str">
        <f>MID(L14,2,2)</f>
        <v>00</v>
      </c>
      <c r="Q15" s="23" t="str">
        <f ca="1">IF(VALUE(MID(L14,1,1))&gt;0,IF(VALUE(L15)&lt;1,CONCATENATE(INDIRECT(CONCATENATE("C",MID(L14,1,1)))," bilhões"),IF(VALUE(MID(L14,1,1))=1,"Cento e ",CONCATENATE(INDIRECT(CONCATENATE("C",VALUE(MID(L14,1,1))))," e "))),"")</f>
        <v/>
      </c>
    </row>
    <row r="16" spans="1:17" x14ac:dyDescent="0.25">
      <c r="A16" s="7" t="s">
        <v>10</v>
      </c>
      <c r="B16" s="8"/>
      <c r="C16" s="12"/>
      <c r="D16" s="10"/>
      <c r="E16" s="10"/>
      <c r="I16" s="23" t="s">
        <v>42</v>
      </c>
      <c r="L16" s="23" t="str">
        <f>IF(VALUE(L15)&gt;0,IF(VALUE(MID(L15,1,1))&lt; 2,CONCATENATE("I",VALUE(L15)),CONCATENATE("J",MID(L15,1,1)-1)),"")</f>
        <v/>
      </c>
      <c r="M16" s="23" t="str">
        <f>IF(VALUE(MID(L15,2,1))&gt;0,CONCATENATE("I",MID(L15,2,1)),"")</f>
        <v/>
      </c>
      <c r="Q16" s="23" t="str">
        <f ca="1">IF(L16&lt;&gt;"",CONCATENATE(INDIRECT(L16),IF(M16&lt;&gt;"",IF(M16&lt;&gt;L16,IF(MID(L16,1,1)&lt;&gt;MID(M16,1,1),CONCATENATE(" e ",INDIRECT(M16)),""),""),""),IF(VALUE(L14)&gt;1," Bilhões", " Bilhão")),"")</f>
        <v/>
      </c>
    </row>
    <row r="17" spans="1:26" x14ac:dyDescent="0.25">
      <c r="I17" s="23" t="s">
        <v>43</v>
      </c>
    </row>
    <row r="18" spans="1:26" x14ac:dyDescent="0.25">
      <c r="B18" s="6" t="s">
        <v>12</v>
      </c>
      <c r="C18" s="2"/>
      <c r="D18" s="2"/>
      <c r="E18" s="2"/>
      <c r="F18" s="2"/>
      <c r="G18" s="2"/>
      <c r="I18" s="23" t="s">
        <v>44</v>
      </c>
    </row>
    <row r="19" spans="1:26" x14ac:dyDescent="0.25">
      <c r="A19" s="6" t="s">
        <v>13</v>
      </c>
      <c r="B19" s="2"/>
      <c r="C19" s="2"/>
      <c r="D19" s="2"/>
      <c r="E19" s="2"/>
      <c r="F19" s="2"/>
      <c r="G19" s="2"/>
      <c r="I19" s="23" t="s">
        <v>45</v>
      </c>
      <c r="L19" s="23" t="str">
        <f>P2</f>
        <v>000</v>
      </c>
    </row>
    <row r="20" spans="1:26" x14ac:dyDescent="0.25">
      <c r="A20" s="4" t="s">
        <v>14</v>
      </c>
      <c r="B20" s="2"/>
      <c r="C20" s="2"/>
      <c r="D20" s="2"/>
      <c r="E20" s="2"/>
      <c r="F20" s="2"/>
      <c r="G20" s="2"/>
      <c r="L20" s="23" t="str">
        <f>MID(L19,2,2)</f>
        <v>00</v>
      </c>
      <c r="Q20" s="23" t="str">
        <f ca="1">IF(VALUE(MID(L19,1,1))&gt;0,IF(VALUE(L20)&lt;1,CONCATENATE(INDIRECT(CONCATENATE("K",MID(L19,1,1)))," Milhões"),IF(VALUE(MID(L19,1,1))=1,"Cento e ",CONCATENATE(INDIRECT(CONCATENATE("K",VALUE(MID(L19,1,1))))," e "))),"")</f>
        <v/>
      </c>
    </row>
    <row r="21" spans="1:26" x14ac:dyDescent="0.25">
      <c r="I21" s="24">
        <f>G26</f>
        <v>0</v>
      </c>
      <c r="L21" s="23" t="str">
        <f>IF(VALUE(L20)&gt;0,IF(VALUE(MID(L20,1,1))&lt; 2,CONCATENATE("I",VALUE(L20)),CONCATENATE("J",MID(L20,1,1)-1)),"")</f>
        <v/>
      </c>
      <c r="M21" s="23" t="str">
        <f>IF(VALUE(MID(L20,2,1))&gt;0,CONCATENATE("I",MID(L20,2,1)),"")</f>
        <v/>
      </c>
      <c r="Q21" s="23" t="str">
        <f ca="1">IF(L21&lt;&gt;"",CONCATENATE(INDIRECT(L21),IF(M21&lt;&gt;"",IF(M21&lt;&gt;L21,IF(MID(L21,1,1)&lt;&gt;MID(M21,1,1),CONCATENATE(" e ",INDIRECT(M21)),""),""),""),IF(VALUE(L19)&gt;1,IF(VALUE(L24+L25)=0," Milhões de Reais"," Milhões e"),IF(VALUE(L24+L25+L28+L30)=0," Milhão de Reais"," Milhão"))),"")</f>
        <v/>
      </c>
    </row>
    <row r="22" spans="1:26" x14ac:dyDescent="0.25">
      <c r="A22" s="13" t="s">
        <v>15</v>
      </c>
      <c r="B22" s="13" t="s">
        <v>16</v>
      </c>
      <c r="C22" s="13" t="s">
        <v>17</v>
      </c>
      <c r="D22" s="13" t="s">
        <v>18</v>
      </c>
      <c r="E22" s="13" t="s">
        <v>19</v>
      </c>
      <c r="F22" s="13" t="s">
        <v>20</v>
      </c>
      <c r="G22" s="13" t="s">
        <v>21</v>
      </c>
    </row>
    <row r="23" spans="1:26" x14ac:dyDescent="0.25">
      <c r="A23" s="14">
        <v>1</v>
      </c>
      <c r="B23" s="14" t="s">
        <v>22</v>
      </c>
      <c r="C23" s="16">
        <v>64200.24</v>
      </c>
      <c r="D23" s="17" t="s">
        <v>23</v>
      </c>
      <c r="E23" s="18"/>
      <c r="F23" s="19"/>
      <c r="G23" s="20">
        <f>IFERROR(C23*F23,0)</f>
        <v>0</v>
      </c>
      <c r="Z23" s="15">
        <v>1</v>
      </c>
    </row>
    <row r="24" spans="1:26" x14ac:dyDescent="0.25">
      <c r="A24" s="14">
        <v>2</v>
      </c>
      <c r="B24" s="14" t="s">
        <v>22</v>
      </c>
      <c r="C24" s="16">
        <v>83426.97</v>
      </c>
      <c r="D24" s="17" t="s">
        <v>24</v>
      </c>
      <c r="E24" s="18"/>
      <c r="F24" s="19"/>
      <c r="G24" s="20">
        <f>IFERROR(C24*F24,0)</f>
        <v>0</v>
      </c>
      <c r="L24" s="23" t="str">
        <f>P3</f>
        <v>000</v>
      </c>
      <c r="Z24" s="15">
        <v>3</v>
      </c>
    </row>
    <row r="25" spans="1:26" x14ac:dyDescent="0.25">
      <c r="A25" s="14">
        <v>3</v>
      </c>
      <c r="B25" s="14" t="s">
        <v>22</v>
      </c>
      <c r="C25" s="16">
        <v>21949.87</v>
      </c>
      <c r="D25" s="17" t="s">
        <v>25</v>
      </c>
      <c r="E25" s="18"/>
      <c r="F25" s="19"/>
      <c r="G25" s="20">
        <f>IFERROR(C25*F25,0)</f>
        <v>0</v>
      </c>
      <c r="L25" s="23" t="str">
        <f>MID(L24,2,2)</f>
        <v>00</v>
      </c>
      <c r="Q25" s="23" t="str">
        <f ca="1">IF(VALUE(MID(L24,1,1))&gt;0,IF(VALUE(L25)&lt;1,CONCATENATE(INDIRECT(CONCATENATE("K",MID(L24,1,1))),IF(VALUE(L29+L30)=0," Mil Reais"," Mil e")),IF(VALUE(MID(L24,1,1))=1,"Cento e ",CONCATENATE(INDIRECT(CONCATENATE("K",VALUE(MID(L24,1,1))))," e "))),"")</f>
        <v/>
      </c>
      <c r="Z25" s="15">
        <v>11</v>
      </c>
    </row>
    <row r="26" spans="1:26" x14ac:dyDescent="0.25">
      <c r="G26" s="21">
        <f>SUM(G23:G24:G25)</f>
        <v>0</v>
      </c>
      <c r="L26" s="23" t="str">
        <f>IF(VALUE(L25)&gt;0,IF(VALUE(MID(L25,1,1))&lt; 2,CONCATENATE("I",VALUE(L25)),CONCATENATE("J",MID(L25,1,1)-1)),"")</f>
        <v/>
      </c>
      <c r="M26" s="23" t="str">
        <f>IF(VALUE(MID(L25,2,1))&gt;0,CONCATENATE("I",MID(L25,2,1)),"")</f>
        <v/>
      </c>
      <c r="Q26" s="23" t="str">
        <f ca="1">IF(L26&lt;&gt;"",CONCATENATE(INDIRECT(L26),IF(M26&lt;&gt;"",IF(M26&lt;&gt;L26,IF(MID(L26,1,1)&lt;&gt;MID(M26,1,1),CONCATENATE(" e ",INDIRECT(M26)),""),""),""),IF(VALUE(L24)&gt;1,IF(VALUE(L29+L30)=0," Mil Reais"," Mil e"),IF(VALUE(L29+L30)=0," Mil Reais"," Mil e"))),"")</f>
        <v/>
      </c>
    </row>
    <row r="28" spans="1:26" x14ac:dyDescent="0.25">
      <c r="A28" s="22" t="s">
        <v>26</v>
      </c>
      <c r="B28" s="10"/>
      <c r="C28" s="25" t="str">
        <f ca="1">M8</f>
        <v xml:space="preserve">    </v>
      </c>
      <c r="D28" s="10"/>
      <c r="E28" s="10"/>
      <c r="F28" s="10"/>
      <c r="G28" s="10"/>
    </row>
    <row r="29" spans="1:26" x14ac:dyDescent="0.25">
      <c r="L29" s="23" t="str">
        <f>P4</f>
        <v>000</v>
      </c>
    </row>
    <row r="30" spans="1:26" x14ac:dyDescent="0.25">
      <c r="L30" s="23" t="str">
        <f>MID(L29,2,2)</f>
        <v>00</v>
      </c>
      <c r="Q30" s="23" t="str">
        <f ca="1">IF(VALUE(MID(L29,1,1))&gt;0,IF(VALUE(L30)&lt;1,CONCATENATE(INDIRECT(CONCATENATE("K",MID(L29,1,1)))," Reais"),IF(VALUE(MID(L29,1,1))=1,"Cento e ",CONCATENATE(INDIRECT(CONCATENATE("K",VALUE(MID(L29,1,1))))," e "))),"")</f>
        <v/>
      </c>
    </row>
    <row r="31" spans="1:26" x14ac:dyDescent="0.25">
      <c r="L31" s="23" t="str">
        <f>IF(VALUE(L30)&gt;0,IF(VALUE(MID(L30,1,1))&lt; 2,CONCATENATE("I",VALUE(L30)),CONCATENATE("J",MID(L30,1,1)-1)),"")</f>
        <v/>
      </c>
      <c r="M31" s="23" t="str">
        <f>IF(VALUE(MID(L30,2,1))&gt;0,CONCATENATE("I",MID(L30,2,1)),"")</f>
        <v/>
      </c>
      <c r="Q31" s="23" t="str">
        <f ca="1">IF(L31&lt;&gt;"",CONCATENATE(INDIRECT(L31),IF(M31&lt;&gt;"",IF(M31&lt;&gt;L31,IF(MID(L31,1,1)&lt;&gt;MID(M31,1,1),CONCATENATE(" e ",INDIRECT(M31)),""),""),""),IF(VALUE(L29)&gt;1," Reais", " Real")),"")</f>
        <v/>
      </c>
    </row>
    <row r="35" spans="12:17" x14ac:dyDescent="0.25">
      <c r="L35" s="23" t="str">
        <f>P5</f>
        <v>000</v>
      </c>
    </row>
    <row r="36" spans="12:17" x14ac:dyDescent="0.25">
      <c r="L36" s="23" t="str">
        <f>IF(L35&lt;&gt;"",IF(VALUE(L35)&gt;0,IF(VALUE(MID(L35,1,1))&lt; 2,CONCATENATE("I",VALUE(L35)),CONCATENATE("J",MID(L35,1,1)-1)),""),"")</f>
        <v/>
      </c>
      <c r="M36" s="23" t="str">
        <f>IF(VALUE(MID(L35,2,1))&gt;0,CONCATENATE("I",MID(L35,2,1)),"")</f>
        <v/>
      </c>
      <c r="Q36" s="23" t="str">
        <f ca="1">IF(L36&lt;&gt;"",CONCATENATE(INDIRECT(L36),IF(M36&lt;&gt;"",IF(M36&lt;&gt;L36,IF(MID(L36,1,1)&lt;&gt;MID(M36,1,1),CONCATENATE(" e ",INDIRECT(M36)),""),""),""),IF(VALUE(L35)&gt;1," Centavos"," Centavo")),"")</f>
        <v/>
      </c>
    </row>
  </sheetData>
  <sheetProtection password="C703" sheet="1" objects="1" scenarios="1"/>
  <mergeCells count="24">
    <mergeCell ref="A16:B16"/>
    <mergeCell ref="C16:E16"/>
    <mergeCell ref="F15:G15"/>
    <mergeCell ref="B18:G18"/>
    <mergeCell ref="A19:G19"/>
    <mergeCell ref="A28:B28"/>
    <mergeCell ref="C28:G28"/>
    <mergeCell ref="C12:E12"/>
    <mergeCell ref="A13:B13"/>
    <mergeCell ref="C13:E13"/>
    <mergeCell ref="A14:B14"/>
    <mergeCell ref="C14:E14"/>
    <mergeCell ref="A15:B15"/>
    <mergeCell ref="C15:E15"/>
    <mergeCell ref="D2:G2"/>
    <mergeCell ref="D3:G3"/>
    <mergeCell ref="A7:G7"/>
    <mergeCell ref="A8:G8"/>
    <mergeCell ref="A20:G20"/>
    <mergeCell ref="A10:B10"/>
    <mergeCell ref="C10:E10"/>
    <mergeCell ref="A11:B11"/>
    <mergeCell ref="C11:E11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workbookViewId="0"/>
  </sheetViews>
  <sheetFormatPr defaultRowHeight="15" x14ac:dyDescent="0.25"/>
  <cols>
    <col min="1" max="1" width="7.7109375" customWidth="1"/>
    <col min="2" max="2" width="6.5703125" bestFit="1" customWidth="1"/>
    <col min="3" max="3" width="11.28515625" bestFit="1" customWidth="1"/>
    <col min="4" max="4" width="26.7109375" customWidth="1"/>
    <col min="5" max="5" width="18.28515625" customWidth="1"/>
    <col min="6" max="6" width="10.28515625" bestFit="1" customWidth="1"/>
    <col min="7" max="7" width="30.7109375" customWidth="1"/>
    <col min="9" max="17" width="0" hidden="1" customWidth="1"/>
  </cols>
  <sheetData>
    <row r="1" spans="1:26" x14ac:dyDescent="0.25">
      <c r="I1" s="23" t="s">
        <v>27</v>
      </c>
      <c r="J1" s="23" t="s">
        <v>46</v>
      </c>
      <c r="K1" s="23" t="s">
        <v>54</v>
      </c>
      <c r="M1" s="23" t="str">
        <f>TEXT(I21,"000000000000,00")</f>
        <v>000000000000,00</v>
      </c>
      <c r="P1" s="23" t="str">
        <f>MID(M1,1,3)</f>
        <v>000</v>
      </c>
    </row>
    <row r="2" spans="1:26" ht="15.75" x14ac:dyDescent="0.25">
      <c r="D2" s="1" t="s">
        <v>0</v>
      </c>
      <c r="E2" s="2"/>
      <c r="F2" s="2"/>
      <c r="G2" s="2"/>
      <c r="I2" s="23" t="s">
        <v>28</v>
      </c>
      <c r="J2" s="23" t="s">
        <v>47</v>
      </c>
      <c r="K2" s="23" t="s">
        <v>55</v>
      </c>
      <c r="P2" s="23" t="str">
        <f>MID(M1,4,3)</f>
        <v>000</v>
      </c>
    </row>
    <row r="3" spans="1:26" ht="15.75" x14ac:dyDescent="0.25">
      <c r="D3" s="1" t="s">
        <v>63</v>
      </c>
      <c r="E3" s="2"/>
      <c r="F3" s="2"/>
      <c r="G3" s="2"/>
      <c r="I3" s="23" t="s">
        <v>29</v>
      </c>
      <c r="J3" s="23" t="s">
        <v>48</v>
      </c>
      <c r="K3" s="23" t="s">
        <v>56</v>
      </c>
      <c r="P3" s="23" t="str">
        <f>MID(M1,7,3)</f>
        <v>000</v>
      </c>
    </row>
    <row r="4" spans="1:26" x14ac:dyDescent="0.25">
      <c r="I4" s="23" t="s">
        <v>30</v>
      </c>
      <c r="J4" s="23" t="s">
        <v>49</v>
      </c>
      <c r="K4" s="23" t="s">
        <v>57</v>
      </c>
      <c r="P4" s="23" t="str">
        <f>MID(M1,10,3)</f>
        <v>000</v>
      </c>
    </row>
    <row r="5" spans="1:26" x14ac:dyDescent="0.25">
      <c r="I5" s="23" t="s">
        <v>31</v>
      </c>
      <c r="J5" s="23" t="s">
        <v>50</v>
      </c>
      <c r="K5" s="23" t="s">
        <v>58</v>
      </c>
      <c r="P5" s="23" t="str">
        <f>IF(VALUE(MID(M1,14,2))&gt;0,MID(M1,14,2),"000")</f>
        <v>000</v>
      </c>
    </row>
    <row r="6" spans="1:26" x14ac:dyDescent="0.25">
      <c r="I6" s="23" t="s">
        <v>32</v>
      </c>
      <c r="J6" s="23" t="s">
        <v>51</v>
      </c>
      <c r="K6" s="23" t="s">
        <v>59</v>
      </c>
    </row>
    <row r="7" spans="1:26" x14ac:dyDescent="0.25">
      <c r="A7" s="3" t="s">
        <v>2</v>
      </c>
      <c r="B7" s="2"/>
      <c r="C7" s="2"/>
      <c r="D7" s="2"/>
      <c r="E7" s="2"/>
      <c r="F7" s="2"/>
      <c r="G7" s="2"/>
      <c r="I7" s="23" t="s">
        <v>33</v>
      </c>
      <c r="J7" s="23" t="s">
        <v>52</v>
      </c>
      <c r="K7" s="23" t="s">
        <v>60</v>
      </c>
    </row>
    <row r="8" spans="1:26" x14ac:dyDescent="0.25">
      <c r="A8" s="3" t="s">
        <v>64</v>
      </c>
      <c r="B8" s="2"/>
      <c r="C8" s="2"/>
      <c r="D8" s="2"/>
      <c r="E8" s="2"/>
      <c r="F8" s="2"/>
      <c r="G8" s="2"/>
      <c r="I8" s="23" t="s">
        <v>34</v>
      </c>
      <c r="J8" s="23" t="s">
        <v>53</v>
      </c>
      <c r="K8" s="23" t="s">
        <v>61</v>
      </c>
      <c r="M8" s="23" t="str">
        <f ca="1">CONCATENATE(Q15,Q16," ",Q20,Q21," ",Q25,Q26," ",Q30,Q31," ",IF(Q36&lt;&gt;"",IF((P1+P2+P3+P4)&gt;0,CONCATENATE(" e ",Q36),Q36),""))</f>
        <v xml:space="preserve">    </v>
      </c>
    </row>
    <row r="9" spans="1:26" x14ac:dyDescent="0.25">
      <c r="I9" s="23" t="s">
        <v>35</v>
      </c>
      <c r="J9" s="23" t="s">
        <v>54</v>
      </c>
      <c r="K9" s="23" t="s">
        <v>62</v>
      </c>
    </row>
    <row r="10" spans="1:26" x14ac:dyDescent="0.25">
      <c r="A10" s="13" t="s">
        <v>15</v>
      </c>
      <c r="B10" s="13" t="s">
        <v>16</v>
      </c>
      <c r="C10" s="13" t="s">
        <v>17</v>
      </c>
      <c r="D10" s="13" t="s">
        <v>18</v>
      </c>
      <c r="E10" s="13" t="s">
        <v>19</v>
      </c>
      <c r="F10" s="13" t="s">
        <v>20</v>
      </c>
      <c r="G10" s="13" t="s">
        <v>21</v>
      </c>
      <c r="I10" s="23" t="s">
        <v>36</v>
      </c>
    </row>
    <row r="11" spans="1:26" x14ac:dyDescent="0.25">
      <c r="A11" s="14">
        <v>1</v>
      </c>
      <c r="B11" s="14" t="s">
        <v>22</v>
      </c>
      <c r="C11" s="16">
        <v>16050.05</v>
      </c>
      <c r="D11" s="17" t="s">
        <v>23</v>
      </c>
      <c r="E11" s="18"/>
      <c r="F11" s="19"/>
      <c r="G11" s="20">
        <f>IFERROR(C11*F11,0)</f>
        <v>0</v>
      </c>
      <c r="I11" s="23" t="s">
        <v>37</v>
      </c>
      <c r="Z11" s="15">
        <v>1</v>
      </c>
    </row>
    <row r="12" spans="1:26" x14ac:dyDescent="0.25">
      <c r="A12" s="14">
        <v>2</v>
      </c>
      <c r="B12" s="14" t="s">
        <v>22</v>
      </c>
      <c r="C12" s="16">
        <v>20856.740000000002</v>
      </c>
      <c r="D12" s="17" t="s">
        <v>24</v>
      </c>
      <c r="E12" s="18"/>
      <c r="F12" s="19"/>
      <c r="G12" s="20">
        <f>IFERROR(C12*F12,0)</f>
        <v>0</v>
      </c>
      <c r="I12" s="23" t="s">
        <v>38</v>
      </c>
      <c r="Z12" s="15">
        <v>3</v>
      </c>
    </row>
    <row r="13" spans="1:26" x14ac:dyDescent="0.25">
      <c r="A13" s="14">
        <v>3</v>
      </c>
      <c r="B13" s="14" t="s">
        <v>22</v>
      </c>
      <c r="C13" s="16">
        <v>5487.46</v>
      </c>
      <c r="D13" s="17" t="s">
        <v>25</v>
      </c>
      <c r="E13" s="18"/>
      <c r="F13" s="19"/>
      <c r="G13" s="20">
        <f>IFERROR(C13*F13,0)</f>
        <v>0</v>
      </c>
      <c r="I13" s="23" t="s">
        <v>39</v>
      </c>
      <c r="Z13" s="15">
        <v>11</v>
      </c>
    </row>
    <row r="14" spans="1:26" x14ac:dyDescent="0.25">
      <c r="G14" s="21">
        <f>SUM(G11:G12:G13)</f>
        <v>0</v>
      </c>
      <c r="I14" s="23" t="s">
        <v>40</v>
      </c>
      <c r="L14" s="23" t="str">
        <f>P1</f>
        <v>000</v>
      </c>
    </row>
    <row r="15" spans="1:26" x14ac:dyDescent="0.25">
      <c r="I15" s="23" t="s">
        <v>41</v>
      </c>
      <c r="L15" s="23" t="str">
        <f>MID(L14,2,2)</f>
        <v>00</v>
      </c>
      <c r="Q15" s="23" t="str">
        <f ca="1">IF(VALUE(MID(L14,1,1))&gt;0,IF(VALUE(L15)&lt;1,CONCATENATE(INDIRECT(CONCATENATE("C",MID(L14,1,1)))," bilhões"),IF(VALUE(MID(L14,1,1))=1,"Cento e ",CONCATENATE(INDIRECT(CONCATENATE("C",VALUE(MID(L14,1,1))))," e "))),"")</f>
        <v/>
      </c>
    </row>
    <row r="16" spans="1:26" x14ac:dyDescent="0.25">
      <c r="A16" s="22" t="s">
        <v>26</v>
      </c>
      <c r="B16" s="10"/>
      <c r="C16" s="25" t="str">
        <f ca="1">M8</f>
        <v xml:space="preserve">    </v>
      </c>
      <c r="D16" s="10"/>
      <c r="E16" s="10"/>
      <c r="F16" s="10"/>
      <c r="G16" s="10"/>
      <c r="I16" s="23" t="s">
        <v>42</v>
      </c>
      <c r="L16" s="23" t="str">
        <f>IF(VALUE(L15)&gt;0,IF(VALUE(MID(L15,1,1))&lt; 2,CONCATENATE("I",VALUE(L15)),CONCATENATE("J",MID(L15,1,1)-1)),"")</f>
        <v/>
      </c>
      <c r="M16" s="23" t="str">
        <f>IF(VALUE(MID(L15,2,1))&gt;0,CONCATENATE("I",MID(L15,2,1)),"")</f>
        <v/>
      </c>
      <c r="Q16" s="23" t="str">
        <f ca="1">IF(L16&lt;&gt;"",CONCATENATE(INDIRECT(L16),IF(M16&lt;&gt;"",IF(M16&lt;&gt;L16,IF(MID(L16,1,1)&lt;&gt;MID(M16,1,1),CONCATENATE(" e ",INDIRECT(M16)),""),""),""),IF(VALUE(L14)&gt;1," Bilhões", " Bilhão")),"")</f>
        <v/>
      </c>
    </row>
    <row r="17" spans="9:17" x14ac:dyDescent="0.25">
      <c r="I17" s="23" t="s">
        <v>43</v>
      </c>
    </row>
    <row r="18" spans="9:17" x14ac:dyDescent="0.25">
      <c r="I18" s="23" t="s">
        <v>44</v>
      </c>
    </row>
    <row r="19" spans="9:17" x14ac:dyDescent="0.25">
      <c r="I19" s="23" t="s">
        <v>45</v>
      </c>
      <c r="L19" s="23" t="str">
        <f>P2</f>
        <v>000</v>
      </c>
    </row>
    <row r="20" spans="9:17" x14ac:dyDescent="0.25">
      <c r="L20" s="23" t="str">
        <f>MID(L19,2,2)</f>
        <v>00</v>
      </c>
      <c r="Q20" s="23" t="str">
        <f ca="1">IF(VALUE(MID(L19,1,1))&gt;0,IF(VALUE(L20)&lt;1,CONCATENATE(INDIRECT(CONCATENATE("K",MID(L19,1,1)))," Milhões"),IF(VALUE(MID(L19,1,1))=1,"Cento e ",CONCATENATE(INDIRECT(CONCATENATE("K",VALUE(MID(L19,1,1))))," e "))),"")</f>
        <v/>
      </c>
    </row>
    <row r="21" spans="9:17" x14ac:dyDescent="0.25">
      <c r="I21" s="24">
        <f>G14</f>
        <v>0</v>
      </c>
      <c r="L21" s="23" t="str">
        <f>IF(VALUE(L20)&gt;0,IF(VALUE(MID(L20,1,1))&lt; 2,CONCATENATE("I",VALUE(L20)),CONCATENATE("J",MID(L20,1,1)-1)),"")</f>
        <v/>
      </c>
      <c r="M21" s="23" t="str">
        <f>IF(VALUE(MID(L20,2,1))&gt;0,CONCATENATE("I",MID(L20,2,1)),"")</f>
        <v/>
      </c>
      <c r="Q21" s="23" t="str">
        <f ca="1">IF(L21&lt;&gt;"",CONCATENATE(INDIRECT(L21),IF(M21&lt;&gt;"",IF(M21&lt;&gt;L21,IF(MID(L21,1,1)&lt;&gt;MID(M21,1,1),CONCATENATE(" e ",INDIRECT(M21)),""),""),""),IF(VALUE(L19)&gt;1,IF(VALUE(L24+L25)=0," Milhões de Reais"," Milhões e"),IF(VALUE(L24+L25+L28+L30)=0," Milhão de Reais"," Milhão"))),"")</f>
        <v/>
      </c>
    </row>
    <row r="24" spans="9:17" x14ac:dyDescent="0.25">
      <c r="L24" s="23" t="str">
        <f>P3</f>
        <v>000</v>
      </c>
    </row>
    <row r="25" spans="9:17" x14ac:dyDescent="0.25">
      <c r="L25" s="23" t="str">
        <f>MID(L24,2,2)</f>
        <v>00</v>
      </c>
      <c r="Q25" s="23" t="str">
        <f ca="1">IF(VALUE(MID(L24,1,1))&gt;0,IF(VALUE(L25)&lt;1,CONCATENATE(INDIRECT(CONCATENATE("K",MID(L24,1,1))),IF(VALUE(L29+L30)=0," Mil Reais"," Mil e")),IF(VALUE(MID(L24,1,1))=1,"Cento e ",CONCATENATE(INDIRECT(CONCATENATE("K",VALUE(MID(L24,1,1))))," e "))),"")</f>
        <v/>
      </c>
    </row>
    <row r="26" spans="9:17" x14ac:dyDescent="0.25">
      <c r="L26" s="23" t="str">
        <f>IF(VALUE(L25)&gt;0,IF(VALUE(MID(L25,1,1))&lt; 2,CONCATENATE("I",VALUE(L25)),CONCATENATE("J",MID(L25,1,1)-1)),"")</f>
        <v/>
      </c>
      <c r="M26" s="23" t="str">
        <f>IF(VALUE(MID(L25,2,1))&gt;0,CONCATENATE("I",MID(L25,2,1)),"")</f>
        <v/>
      </c>
      <c r="Q26" s="23" t="str">
        <f ca="1">IF(L26&lt;&gt;"",CONCATENATE(INDIRECT(L26),IF(M26&lt;&gt;"",IF(M26&lt;&gt;L26,IF(MID(L26,1,1)&lt;&gt;MID(M26,1,1),CONCATENATE(" e ",INDIRECT(M26)),""),""),""),IF(VALUE(L24)&gt;1,IF(VALUE(L29+L30)=0," Mil Reais"," Mil e"),IF(VALUE(L29+L30)=0," Mil Reais"," Mil e"))),"")</f>
        <v/>
      </c>
    </row>
    <row r="29" spans="9:17" x14ac:dyDescent="0.25">
      <c r="L29" s="23" t="str">
        <f>P4</f>
        <v>000</v>
      </c>
    </row>
    <row r="30" spans="9:17" x14ac:dyDescent="0.25">
      <c r="L30" s="23" t="str">
        <f>MID(L29,2,2)</f>
        <v>00</v>
      </c>
      <c r="Q30" s="23" t="str">
        <f ca="1">IF(VALUE(MID(L29,1,1))&gt;0,IF(VALUE(L30)&lt;1,CONCATENATE(INDIRECT(CONCATENATE("K",MID(L29,1,1)))," Reais"),IF(VALUE(MID(L29,1,1))=1,"Cento e ",CONCATENATE(INDIRECT(CONCATENATE("K",VALUE(MID(L29,1,1))))," e "))),"")</f>
        <v/>
      </c>
    </row>
    <row r="31" spans="9:17" x14ac:dyDescent="0.25">
      <c r="L31" s="23" t="str">
        <f>IF(VALUE(L30)&gt;0,IF(VALUE(MID(L30,1,1))&lt; 2,CONCATENATE("I",VALUE(L30)),CONCATENATE("J",MID(L30,1,1)-1)),"")</f>
        <v/>
      </c>
      <c r="M31" s="23" t="str">
        <f>IF(VALUE(MID(L30,2,1))&gt;0,CONCATENATE("I",MID(L30,2,1)),"")</f>
        <v/>
      </c>
      <c r="Q31" s="23" t="str">
        <f ca="1">IF(L31&lt;&gt;"",CONCATENATE(INDIRECT(L31),IF(M31&lt;&gt;"",IF(M31&lt;&gt;L31,IF(MID(L31,1,1)&lt;&gt;MID(M31,1,1),CONCATENATE(" e ",INDIRECT(M31)),""),""),""),IF(VALUE(L29)&gt;1," Reais", " Real")),"")</f>
        <v/>
      </c>
    </row>
    <row r="35" spans="12:17" x14ac:dyDescent="0.25">
      <c r="L35" s="23" t="str">
        <f>P5</f>
        <v>000</v>
      </c>
    </row>
    <row r="36" spans="12:17" x14ac:dyDescent="0.25">
      <c r="L36" s="23" t="str">
        <f>IF(L35&lt;&gt;"",IF(VALUE(L35)&gt;0,IF(VALUE(MID(L35,1,1))&lt; 2,CONCATENATE("I",VALUE(L35)),CONCATENATE("J",MID(L35,1,1)-1)),""),"")</f>
        <v/>
      </c>
      <c r="M36" s="23" t="str">
        <f>IF(VALUE(MID(L35,2,1))&gt;0,CONCATENATE("I",MID(L35,2,1)),"")</f>
        <v/>
      </c>
      <c r="Q36" s="23" t="str">
        <f ca="1">IF(L36&lt;&gt;"",CONCATENATE(INDIRECT(L36),IF(M36&lt;&gt;"",IF(M36&lt;&gt;L36,IF(MID(L36,1,1)&lt;&gt;MID(M36,1,1),CONCATENATE(" e ",INDIRECT(M36)),""),""),""),IF(VALUE(L35)&gt;1," Centavos"," Centavo")),"")</f>
        <v/>
      </c>
    </row>
  </sheetData>
  <sheetProtection password="C703" sheet="1" objects="1" scenarios="1"/>
  <mergeCells count="6">
    <mergeCell ref="D2:G2"/>
    <mergeCell ref="D3:G3"/>
    <mergeCell ref="A7:G7"/>
    <mergeCell ref="A8:G8"/>
    <mergeCell ref="A16:B16"/>
    <mergeCell ref="C16:G1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workbookViewId="0"/>
  </sheetViews>
  <sheetFormatPr defaultRowHeight="15" x14ac:dyDescent="0.25"/>
  <cols>
    <col min="1" max="1" width="7.7109375" customWidth="1"/>
    <col min="2" max="2" width="6.5703125" bestFit="1" customWidth="1"/>
    <col min="3" max="3" width="12.28515625" bestFit="1" customWidth="1"/>
    <col min="4" max="4" width="26.7109375" customWidth="1"/>
    <col min="5" max="5" width="18.28515625" customWidth="1"/>
    <col min="6" max="6" width="10.28515625" bestFit="1" customWidth="1"/>
    <col min="7" max="7" width="30.7109375" customWidth="1"/>
    <col min="9" max="17" width="0" hidden="1" customWidth="1"/>
  </cols>
  <sheetData>
    <row r="1" spans="1:26" x14ac:dyDescent="0.25">
      <c r="I1" s="23" t="s">
        <v>27</v>
      </c>
      <c r="J1" s="23" t="s">
        <v>46</v>
      </c>
      <c r="K1" s="23" t="s">
        <v>54</v>
      </c>
      <c r="M1" s="23" t="str">
        <f>TEXT(I21,"000000000000,00")</f>
        <v>000000000000,00</v>
      </c>
      <c r="P1" s="23" t="str">
        <f>MID(M1,1,3)</f>
        <v>000</v>
      </c>
    </row>
    <row r="2" spans="1:26" ht="15.75" x14ac:dyDescent="0.25">
      <c r="D2" s="1" t="s">
        <v>0</v>
      </c>
      <c r="E2" s="2"/>
      <c r="F2" s="2"/>
      <c r="G2" s="2"/>
      <c r="I2" s="23" t="s">
        <v>28</v>
      </c>
      <c r="J2" s="23" t="s">
        <v>47</v>
      </c>
      <c r="K2" s="23" t="s">
        <v>55</v>
      </c>
      <c r="P2" s="23" t="str">
        <f>MID(M1,4,3)</f>
        <v>000</v>
      </c>
    </row>
    <row r="3" spans="1:26" ht="15.75" x14ac:dyDescent="0.25">
      <c r="D3" s="1" t="s">
        <v>65</v>
      </c>
      <c r="E3" s="2"/>
      <c r="F3" s="2"/>
      <c r="G3" s="2"/>
      <c r="I3" s="23" t="s">
        <v>29</v>
      </c>
      <c r="J3" s="23" t="s">
        <v>48</v>
      </c>
      <c r="K3" s="23" t="s">
        <v>56</v>
      </c>
      <c r="P3" s="23" t="str">
        <f>MID(M1,7,3)</f>
        <v>000</v>
      </c>
    </row>
    <row r="4" spans="1:26" x14ac:dyDescent="0.25">
      <c r="I4" s="23" t="s">
        <v>30</v>
      </c>
      <c r="J4" s="23" t="s">
        <v>49</v>
      </c>
      <c r="K4" s="23" t="s">
        <v>57</v>
      </c>
      <c r="P4" s="23" t="str">
        <f>MID(M1,10,3)</f>
        <v>000</v>
      </c>
    </row>
    <row r="5" spans="1:26" x14ac:dyDescent="0.25">
      <c r="I5" s="23" t="s">
        <v>31</v>
      </c>
      <c r="J5" s="23" t="s">
        <v>50</v>
      </c>
      <c r="K5" s="23" t="s">
        <v>58</v>
      </c>
      <c r="P5" s="23" t="str">
        <f>IF(VALUE(MID(M1,14,2))&gt;0,MID(M1,14,2),"000")</f>
        <v>000</v>
      </c>
    </row>
    <row r="6" spans="1:26" x14ac:dyDescent="0.25">
      <c r="I6" s="23" t="s">
        <v>32</v>
      </c>
      <c r="J6" s="23" t="s">
        <v>51</v>
      </c>
      <c r="K6" s="23" t="s">
        <v>59</v>
      </c>
    </row>
    <row r="7" spans="1:26" x14ac:dyDescent="0.25">
      <c r="A7" s="3" t="s">
        <v>2</v>
      </c>
      <c r="B7" s="2"/>
      <c r="C7" s="2"/>
      <c r="D7" s="2"/>
      <c r="E7" s="2"/>
      <c r="F7" s="2"/>
      <c r="G7" s="2"/>
      <c r="I7" s="23" t="s">
        <v>33</v>
      </c>
      <c r="J7" s="23" t="s">
        <v>52</v>
      </c>
      <c r="K7" s="23" t="s">
        <v>60</v>
      </c>
    </row>
    <row r="8" spans="1:26" x14ac:dyDescent="0.25">
      <c r="A8" s="3" t="s">
        <v>66</v>
      </c>
      <c r="B8" s="2"/>
      <c r="C8" s="2"/>
      <c r="D8" s="2"/>
      <c r="E8" s="2"/>
      <c r="F8" s="2"/>
      <c r="G8" s="2"/>
      <c r="I8" s="23" t="s">
        <v>34</v>
      </c>
      <c r="J8" s="23" t="s">
        <v>53</v>
      </c>
      <c r="K8" s="23" t="s">
        <v>61</v>
      </c>
      <c r="M8" s="23" t="str">
        <f ca="1">CONCATENATE(Q15,Q16," ",Q20,Q21," ",Q25,Q26," ",Q30,Q31," ",IF(Q36&lt;&gt;"",IF((P1+P2+P3+P4)&gt;0,CONCATENATE(" e ",Q36),Q36),""))</f>
        <v xml:space="preserve">    </v>
      </c>
    </row>
    <row r="9" spans="1:26" x14ac:dyDescent="0.25">
      <c r="I9" s="23" t="s">
        <v>35</v>
      </c>
      <c r="J9" s="23" t="s">
        <v>54</v>
      </c>
      <c r="K9" s="23" t="s">
        <v>62</v>
      </c>
    </row>
    <row r="10" spans="1:26" x14ac:dyDescent="0.25">
      <c r="A10" s="13" t="s">
        <v>15</v>
      </c>
      <c r="B10" s="13" t="s">
        <v>16</v>
      </c>
      <c r="C10" s="13" t="s">
        <v>17</v>
      </c>
      <c r="D10" s="13" t="s">
        <v>18</v>
      </c>
      <c r="E10" s="13" t="s">
        <v>19</v>
      </c>
      <c r="F10" s="13" t="s">
        <v>20</v>
      </c>
      <c r="G10" s="13" t="s">
        <v>21</v>
      </c>
      <c r="I10" s="23" t="s">
        <v>36</v>
      </c>
    </row>
    <row r="11" spans="1:26" x14ac:dyDescent="0.25">
      <c r="A11" s="14">
        <v>1</v>
      </c>
      <c r="B11" s="14" t="s">
        <v>22</v>
      </c>
      <c r="C11" s="16">
        <v>22996.84</v>
      </c>
      <c r="D11" s="17" t="s">
        <v>67</v>
      </c>
      <c r="E11" s="18"/>
      <c r="F11" s="19"/>
      <c r="G11" s="20">
        <f>IFERROR(C11*F11,0)</f>
        <v>0</v>
      </c>
      <c r="I11" s="23" t="s">
        <v>37</v>
      </c>
      <c r="Z11" s="15">
        <v>2</v>
      </c>
    </row>
    <row r="12" spans="1:26" x14ac:dyDescent="0.25">
      <c r="G12" s="21">
        <f>SUM(G11)</f>
        <v>0</v>
      </c>
      <c r="I12" s="23" t="s">
        <v>38</v>
      </c>
    </row>
    <row r="13" spans="1:26" x14ac:dyDescent="0.25">
      <c r="I13" s="23" t="s">
        <v>39</v>
      </c>
    </row>
    <row r="14" spans="1:26" x14ac:dyDescent="0.25">
      <c r="A14" s="22" t="s">
        <v>26</v>
      </c>
      <c r="B14" s="10"/>
      <c r="C14" s="25" t="str">
        <f ca="1">M8</f>
        <v xml:space="preserve">    </v>
      </c>
      <c r="D14" s="10"/>
      <c r="E14" s="10"/>
      <c r="F14" s="10"/>
      <c r="G14" s="10"/>
      <c r="I14" s="23" t="s">
        <v>40</v>
      </c>
      <c r="L14" s="23" t="str">
        <f>P1</f>
        <v>000</v>
      </c>
    </row>
    <row r="15" spans="1:26" x14ac:dyDescent="0.25">
      <c r="I15" s="23" t="s">
        <v>41</v>
      </c>
      <c r="L15" s="23" t="str">
        <f>MID(L14,2,2)</f>
        <v>00</v>
      </c>
      <c r="Q15" s="23" t="str">
        <f ca="1">IF(VALUE(MID(L14,1,1))&gt;0,IF(VALUE(L15)&lt;1,CONCATENATE(INDIRECT(CONCATENATE("C",MID(L14,1,1)))," bilhões"),IF(VALUE(MID(L14,1,1))=1,"Cento e ",CONCATENATE(INDIRECT(CONCATENATE("C",VALUE(MID(L14,1,1))))," e "))),"")</f>
        <v/>
      </c>
    </row>
    <row r="16" spans="1:26" x14ac:dyDescent="0.25">
      <c r="A16" s="6" t="s">
        <v>68</v>
      </c>
      <c r="B16" s="2"/>
      <c r="C16" s="2"/>
      <c r="D16" s="2"/>
      <c r="E16" s="6" t="s">
        <v>69</v>
      </c>
      <c r="F16" s="2"/>
      <c r="G16" s="2"/>
      <c r="I16" s="23" t="s">
        <v>42</v>
      </c>
      <c r="L16" s="23" t="str">
        <f>IF(VALUE(L15)&gt;0,IF(VALUE(MID(L15,1,1))&lt; 2,CONCATENATE("I",VALUE(L15)),CONCATENATE("J",MID(L15,1,1)-1)),"")</f>
        <v/>
      </c>
      <c r="M16" s="23" t="str">
        <f>IF(VALUE(MID(L15,2,1))&gt;0,CONCATENATE("I",MID(L15,2,1)),"")</f>
        <v/>
      </c>
      <c r="Q16" s="23" t="str">
        <f ca="1">IF(L16&lt;&gt;"",CONCATENATE(INDIRECT(L16),IF(M16&lt;&gt;"",IF(M16&lt;&gt;L16,IF(MID(L16,1,1)&lt;&gt;MID(M16,1,1),CONCATENATE(" e ",INDIRECT(M16)),""),""),""),IF(VALUE(L14)&gt;1," Bilhões", " Bilhão")),"")</f>
        <v/>
      </c>
    </row>
    <row r="17" spans="1:17" x14ac:dyDescent="0.25">
      <c r="I17" s="23" t="s">
        <v>43</v>
      </c>
    </row>
    <row r="18" spans="1:17" x14ac:dyDescent="0.25">
      <c r="A18" s="6" t="s">
        <v>70</v>
      </c>
      <c r="B18" s="2"/>
      <c r="C18" s="2"/>
      <c r="D18" s="2"/>
      <c r="E18" s="6" t="s">
        <v>71</v>
      </c>
      <c r="F18" s="2"/>
      <c r="G18" s="2"/>
      <c r="I18" s="23" t="s">
        <v>44</v>
      </c>
    </row>
    <row r="19" spans="1:17" x14ac:dyDescent="0.25">
      <c r="I19" s="23" t="s">
        <v>45</v>
      </c>
      <c r="L19" s="23" t="str">
        <f>P2</f>
        <v>000</v>
      </c>
    </row>
    <row r="20" spans="1:17" x14ac:dyDescent="0.25">
      <c r="L20" s="23" t="str">
        <f>MID(L19,2,2)</f>
        <v>00</v>
      </c>
      <c r="Q20" s="23" t="str">
        <f ca="1">IF(VALUE(MID(L19,1,1))&gt;0,IF(VALUE(L20)&lt;1,CONCATENATE(INDIRECT(CONCATENATE("K",MID(L19,1,1)))," Milhões"),IF(VALUE(MID(L19,1,1))=1,"Cento e ",CONCATENATE(INDIRECT(CONCATENATE("K",VALUE(MID(L19,1,1))))," e "))),"")</f>
        <v/>
      </c>
    </row>
    <row r="21" spans="1:17" ht="15.75" thickBot="1" x14ac:dyDescent="0.3">
      <c r="I21" s="24">
        <f>G12</f>
        <v>0</v>
      </c>
      <c r="L21" s="23" t="str">
        <f>IF(VALUE(L20)&gt;0,IF(VALUE(MID(L20,1,1))&lt; 2,CONCATENATE("I",VALUE(L20)),CONCATENATE("J",MID(L20,1,1)-1)),"")</f>
        <v/>
      </c>
      <c r="M21" s="23" t="str">
        <f>IF(VALUE(MID(L20,2,1))&gt;0,CONCATENATE("I",MID(L20,2,1)),"")</f>
        <v/>
      </c>
      <c r="Q21" s="23" t="str">
        <f ca="1">IF(L21&lt;&gt;"",CONCATENATE(INDIRECT(L21),IF(M21&lt;&gt;"",IF(M21&lt;&gt;L21,IF(MID(L21,1,1)&lt;&gt;MID(M21,1,1),CONCATENATE(" e ",INDIRECT(M21)),""),""),""),IF(VALUE(L19)&gt;1,IF(VALUE(L24+L25)=0," Milhões de Reais"," Milhões e"),IF(VALUE(L24+L25+L28+L30)=0," Milhão de Reais"," Milhão"))),"")</f>
        <v/>
      </c>
    </row>
    <row r="22" spans="1:17" x14ac:dyDescent="0.25">
      <c r="C22" s="26" t="s">
        <v>72</v>
      </c>
      <c r="D22" s="27"/>
      <c r="E22" s="27"/>
      <c r="F22" s="27"/>
    </row>
    <row r="24" spans="1:17" x14ac:dyDescent="0.25">
      <c r="L24" s="23" t="str">
        <f>P3</f>
        <v>000</v>
      </c>
    </row>
    <row r="25" spans="1:17" x14ac:dyDescent="0.25">
      <c r="L25" s="23" t="str">
        <f>MID(L24,2,2)</f>
        <v>00</v>
      </c>
      <c r="Q25" s="23" t="str">
        <f ca="1">IF(VALUE(MID(L24,1,1))&gt;0,IF(VALUE(L25)&lt;1,CONCATENATE(INDIRECT(CONCATENATE("K",MID(L24,1,1))),IF(VALUE(L29+L30)=0," Mil Reais"," Mil e")),IF(VALUE(MID(L24,1,1))=1,"Cento e ",CONCATENATE(INDIRECT(CONCATENATE("K",VALUE(MID(L24,1,1))))," e "))),"")</f>
        <v/>
      </c>
    </row>
    <row r="26" spans="1:17" x14ac:dyDescent="0.25">
      <c r="L26" s="23" t="str">
        <f>IF(VALUE(L25)&gt;0,IF(VALUE(MID(L25,1,1))&lt; 2,CONCATENATE("I",VALUE(L25)),CONCATENATE("J",MID(L25,1,1)-1)),"")</f>
        <v/>
      </c>
      <c r="M26" s="23" t="str">
        <f>IF(VALUE(MID(L25,2,1))&gt;0,CONCATENATE("I",MID(L25,2,1)),"")</f>
        <v/>
      </c>
      <c r="Q26" s="23" t="str">
        <f ca="1">IF(L26&lt;&gt;"",CONCATENATE(INDIRECT(L26),IF(M26&lt;&gt;"",IF(M26&lt;&gt;L26,IF(MID(L26,1,1)&lt;&gt;MID(M26,1,1),CONCATENATE(" e ",INDIRECT(M26)),""),""),""),IF(VALUE(L24)&gt;1,IF(VALUE(L29+L30)=0," Mil Reais"," Mil e"),IF(VALUE(L29+L30)=0," Mil Reais"," Mil e"))),"")</f>
        <v/>
      </c>
    </row>
    <row r="29" spans="1:17" x14ac:dyDescent="0.25">
      <c r="L29" s="23" t="str">
        <f>P4</f>
        <v>000</v>
      </c>
    </row>
    <row r="30" spans="1:17" x14ac:dyDescent="0.25">
      <c r="L30" s="23" t="str">
        <f>MID(L29,2,2)</f>
        <v>00</v>
      </c>
      <c r="Q30" s="23" t="str">
        <f ca="1">IF(VALUE(MID(L29,1,1))&gt;0,IF(VALUE(L30)&lt;1,CONCATENATE(INDIRECT(CONCATENATE("K",MID(L29,1,1)))," Reais"),IF(VALUE(MID(L29,1,1))=1,"Cento e ",CONCATENATE(INDIRECT(CONCATENATE("K",VALUE(MID(L29,1,1))))," e "))),"")</f>
        <v/>
      </c>
    </row>
    <row r="31" spans="1:17" x14ac:dyDescent="0.25">
      <c r="L31" s="23" t="str">
        <f>IF(VALUE(L30)&gt;0,IF(VALUE(MID(L30,1,1))&lt; 2,CONCATENATE("I",VALUE(L30)),CONCATENATE("J",MID(L30,1,1)-1)),"")</f>
        <v/>
      </c>
      <c r="M31" s="23" t="str">
        <f>IF(VALUE(MID(L30,2,1))&gt;0,CONCATENATE("I",MID(L30,2,1)),"")</f>
        <v/>
      </c>
      <c r="Q31" s="23" t="str">
        <f ca="1">IF(L31&lt;&gt;"",CONCATENATE(INDIRECT(L31),IF(M31&lt;&gt;"",IF(M31&lt;&gt;L31,IF(MID(L31,1,1)&lt;&gt;MID(M31,1,1),CONCATENATE(" e ",INDIRECT(M31)),""),""),""),IF(VALUE(L29)&gt;1," Reais", " Real")),"")</f>
        <v/>
      </c>
    </row>
    <row r="35" spans="12:17" x14ac:dyDescent="0.25">
      <c r="L35" s="23" t="str">
        <f>P5</f>
        <v>000</v>
      </c>
    </row>
    <row r="36" spans="12:17" x14ac:dyDescent="0.25">
      <c r="L36" s="23" t="str">
        <f>IF(L35&lt;&gt;"",IF(VALUE(L35)&gt;0,IF(VALUE(MID(L35,1,1))&lt; 2,CONCATENATE("I",VALUE(L35)),CONCATENATE("J",MID(L35,1,1)-1)),""),"")</f>
        <v/>
      </c>
      <c r="M36" s="23" t="str">
        <f>IF(VALUE(MID(L35,2,1))&gt;0,CONCATENATE("I",MID(L35,2,1)),"")</f>
        <v/>
      </c>
      <c r="Q36" s="23" t="str">
        <f ca="1">IF(L36&lt;&gt;"",CONCATENATE(INDIRECT(L36),IF(M36&lt;&gt;"",IF(M36&lt;&gt;L36,IF(MID(L36,1,1)&lt;&gt;MID(M36,1,1),CONCATENATE(" e ",INDIRECT(M36)),""),""),""),IF(VALUE(L35)&gt;1," Centavos"," Centavo")),"")</f>
        <v/>
      </c>
    </row>
  </sheetData>
  <sheetProtection password="C703" sheet="1" objects="1" scenarios="1"/>
  <mergeCells count="11">
    <mergeCell ref="A16:D16"/>
    <mergeCell ref="E16:G16"/>
    <mergeCell ref="A18:D18"/>
    <mergeCell ref="E18:G18"/>
    <mergeCell ref="C22:F22"/>
    <mergeCell ref="D2:G2"/>
    <mergeCell ref="D3:G3"/>
    <mergeCell ref="A7:G7"/>
    <mergeCell ref="A8:G8"/>
    <mergeCell ref="A14:B14"/>
    <mergeCell ref="C14:G1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Lote-1</vt:lpstr>
      <vt:lpstr>Lote-2</vt:lpstr>
      <vt:lpstr>Lote-3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2018-02-05T17:33:32Z</dcterms:created>
  <dcterms:modified xsi:type="dcterms:W3CDTF">2018-02-05T17:33:59Z</dcterms:modified>
</cp:coreProperties>
</file>