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C703" lockStructure="1"/>
  <bookViews>
    <workbookView xWindow="240" yWindow="75" windowWidth="13395" windowHeight="10290"/>
  </bookViews>
  <sheets>
    <sheet name="Lote-1" sheetId="5" r:id="rId1"/>
    <sheet name="Lote-2" sheetId="4" r:id="rId2"/>
    <sheet name="Lote-3" sheetId="1" r:id="rId3"/>
    <sheet name="Plan2" sheetId="2" r:id="rId4"/>
    <sheet name="Plan3" sheetId="3" r:id="rId5"/>
  </sheets>
  <calcPr calcId="144525"/>
</workbook>
</file>

<file path=xl/calcChain.xml><?xml version="1.0" encoding="utf-8"?>
<calcChain xmlns="http://schemas.openxmlformats.org/spreadsheetml/2006/main">
  <c r="M1" i="1" l="1"/>
  <c r="P2" i="1" s="1"/>
  <c r="L19" i="1" s="1"/>
  <c r="L20" i="1" s="1"/>
  <c r="I21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M1" i="4"/>
  <c r="P2" i="4" s="1"/>
  <c r="L19" i="4" s="1"/>
  <c r="L20" i="4" s="1"/>
  <c r="I21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M1" i="5"/>
  <c r="P4" i="5" s="1"/>
  <c r="L29" i="5" s="1"/>
  <c r="I21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P3" i="1" l="1"/>
  <c r="L24" i="1" s="1"/>
  <c r="L25" i="1" s="1"/>
  <c r="P4" i="1"/>
  <c r="L29" i="1" s="1"/>
  <c r="P1" i="1"/>
  <c r="L14" i="1" s="1"/>
  <c r="P5" i="1"/>
  <c r="L35" i="1" s="1"/>
  <c r="L36" i="1" s="1"/>
  <c r="Q36" i="1" s="1"/>
  <c r="L30" i="1"/>
  <c r="Q30" i="1"/>
  <c r="L15" i="1"/>
  <c r="Q15" i="1"/>
  <c r="M21" i="1"/>
  <c r="L21" i="1"/>
  <c r="Q21" i="1" s="1"/>
  <c r="M26" i="1"/>
  <c r="L26" i="1"/>
  <c r="Q26" i="1" s="1"/>
  <c r="Q25" i="1"/>
  <c r="Q20" i="1"/>
  <c r="P3" i="4"/>
  <c r="L24" i="4" s="1"/>
  <c r="L25" i="4" s="1"/>
  <c r="P4" i="4"/>
  <c r="L29" i="4" s="1"/>
  <c r="L30" i="4" s="1"/>
  <c r="P1" i="4"/>
  <c r="L14" i="4" s="1"/>
  <c r="P5" i="4"/>
  <c r="L35" i="4" s="1"/>
  <c r="L36" i="4" s="1"/>
  <c r="Q36" i="4" s="1"/>
  <c r="Q30" i="4"/>
  <c r="L15" i="4"/>
  <c r="Q15" i="4"/>
  <c r="M21" i="4"/>
  <c r="L21" i="4"/>
  <c r="Q21" i="4" s="1"/>
  <c r="M26" i="4"/>
  <c r="L26" i="4"/>
  <c r="Q26" i="4" s="1"/>
  <c r="Q20" i="4"/>
  <c r="Q25" i="4"/>
  <c r="P1" i="5"/>
  <c r="L14" i="5" s="1"/>
  <c r="L15" i="5" s="1"/>
  <c r="P5" i="5"/>
  <c r="L35" i="5" s="1"/>
  <c r="P2" i="5"/>
  <c r="L19" i="5" s="1"/>
  <c r="L20" i="5" s="1"/>
  <c r="P3" i="5"/>
  <c r="L24" i="5" s="1"/>
  <c r="L25" i="5" s="1"/>
  <c r="M26" i="5" s="1"/>
  <c r="Q20" i="5"/>
  <c r="L26" i="5"/>
  <c r="Q26" i="5" s="1"/>
  <c r="M16" i="5"/>
  <c r="L16" i="5"/>
  <c r="Q16" i="5" s="1"/>
  <c r="L30" i="5"/>
  <c r="Q30" i="5"/>
  <c r="Q15" i="5"/>
  <c r="Q25" i="5"/>
  <c r="M36" i="1" l="1"/>
  <c r="M16" i="1"/>
  <c r="L16" i="1"/>
  <c r="Q16" i="1" s="1"/>
  <c r="M8" i="1" s="1"/>
  <c r="C29" i="1" s="1"/>
  <c r="M31" i="1"/>
  <c r="L31" i="1"/>
  <c r="Q31" i="1" s="1"/>
  <c r="M36" i="4"/>
  <c r="M16" i="4"/>
  <c r="L16" i="4"/>
  <c r="Q16" i="4" s="1"/>
  <c r="M8" i="4" s="1"/>
  <c r="C25" i="4" s="1"/>
  <c r="M31" i="4"/>
  <c r="L31" i="4"/>
  <c r="Q31" i="4" s="1"/>
  <c r="L36" i="5"/>
  <c r="Q36" i="5" s="1"/>
  <c r="M36" i="5"/>
  <c r="M31" i="5"/>
  <c r="L31" i="5"/>
  <c r="Q31" i="5" s="1"/>
  <c r="M21" i="5"/>
  <c r="L21" i="5"/>
  <c r="Q21" i="5" s="1"/>
  <c r="M8" i="5" l="1"/>
  <c r="C74" i="5" s="1"/>
</calcChain>
</file>

<file path=xl/sharedStrings.xml><?xml version="1.0" encoding="utf-8"?>
<sst xmlns="http://schemas.openxmlformats.org/spreadsheetml/2006/main" count="317" uniqueCount="152">
  <si>
    <t>PREFEITURA MUN. DE ANHANGUERA - GO</t>
  </si>
  <si>
    <t>Planilha para Proposta do Pregão Nº 002/2018 Lote Nº 1</t>
  </si>
  <si>
    <t>PROPOSTA DE PREÇO</t>
  </si>
  <si>
    <t>MATERIAL DE LIMPEZA</t>
  </si>
  <si>
    <t>Modalidade</t>
  </si>
  <si>
    <t>Empresa</t>
  </si>
  <si>
    <t>Endereço</t>
  </si>
  <si>
    <t>Bairro</t>
  </si>
  <si>
    <t>Cidade</t>
  </si>
  <si>
    <t>CPF/CNPJ:</t>
  </si>
  <si>
    <t>Dt. Expedição</t>
  </si>
  <si>
    <t>Carimbo</t>
  </si>
  <si>
    <t xml:space="preserve">Solicitamos fornecer, mediante apresentação de proposta, e observando as condições em anexo, o preço, qualidade e </t>
  </si>
  <si>
    <t xml:space="preserve">prazo de pagamento das mercadorias e/ou serviços abaixo especificados, a está comissão, no endereço acima citado. </t>
  </si>
  <si>
    <t>ANHANGUERA, 08:00  HORAS DO DIA  25/01/2018.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</si>
  <si>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</si>
  <si>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</si>
  <si>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</si>
  <si>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</si>
  <si>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</si>
  <si>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</si>
  <si>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</si>
  <si>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UN</t>
  </si>
  <si>
    <t>AGUA SANITARIA - ALVEJANTE, GERMICIDA, DESINFETANTE, BACTERICIDA, COMPOSICAO, HIPOCLORITO DE SODIO, ESTABILIZANTE E VEICULO, PRINCIPIO ATIVO: HIPOCLORITO DE SODIO (2,0 A 2,5% P/P) DE CLORO ATIVO, 2 LITROS</t>
  </si>
  <si>
    <t>ALCOOL EM GEL ANTI-SÉPTICO PARA AS MÃOS 1KG</t>
  </si>
  <si>
    <t>ALCOOL ETILICO HIDRATADO 70% INPM 1 LITRO</t>
  </si>
  <si>
    <t>L</t>
  </si>
  <si>
    <t>AMACIANTE - COMPOSICAO CLORETO DE DISEBODIMETIL AMÔNIO, MONOESTEARATO DE GLICERILA, ADITIVO, UMECTANTE, AGENTE DE CONTROLE DE PH, ESPESSANTE, CONSERVANTE, FRAGRÂNCIA, CORANTE E VEICULO, COR AZUL - 2 LITROS</t>
  </si>
  <si>
    <t>AROMATIZANTE/ODORIZADOR AEROSSOL,  INOFENSIVO A CAMADA DE OZONIO - 360ML</t>
  </si>
  <si>
    <t>BALDE PLASTICO MULTIUSO REFORÇADO C/ ALÇA DE FERRO, DE POLIPROPILENO, COR PRETO, CAPACIDADE 12 LITROS.</t>
  </si>
  <si>
    <t>BALDE PLASTICO MULTIUSO REFORCADO COM ALCA DE FERRO, MATERIAL POLIPROPILENO  COR PRETO - 20 LITROS</t>
  </si>
  <si>
    <t>CERA INCOLOR LIQUIDA - PARA TODOS OS TIPOS DE PISO; INFLAMAVEL, COMPOSICAO, PARAFINA, CERA DE CARNAUBA, ALCALINIZANTE, EMULSIFICANTE, CONSERVANTES, COADJUVANTE, CORANTE, ESSÊNCIA E AGUA - 750 ML</t>
  </si>
  <si>
    <t>DESINFETANTE com ação bactericida frente às cepas, Composição: nonil fenol etoxilado, cloreto de alquil amido propildimetilbenzil amônio, fragrância, corante e água, Obrigatoriamente nas fragrâncias: Erva doce, talco, floral, lavanda,</t>
  </si>
  <si>
    <t>l</t>
  </si>
  <si>
    <t>DESINFETANTE PARA USO GERAL  2 LITROS</t>
  </si>
  <si>
    <t>DETERGENTE NEUTRO CONCENTRADO, COMPOSICAO ACIDO SULFONICO, ADJUVANTE, COADJUVANTE, NEUTRALIZANTE, ESPESSANTE, SEQUESTRANTE, ADITIVO, COLÁGENO, CONSERVANTE, CORANTE E VEÍCULO - 500ML</t>
  </si>
  <si>
    <t>ESCOVA DE MADEIRA PARA LAVAR ROUPAS</t>
  </si>
  <si>
    <t>ESCOVA SANITARIA COM SUPORTE, PARA VASO SANITARIO, CERDAS SINTETICAS, COR BRANCO, UNIDADE.</t>
  </si>
  <si>
    <t>ESPONJA DE LA DE ACO COMPOSIÇÃO AÇO CARBONO, PESO 60G - PCT C/ 8 UNIDADES 60G</t>
  </si>
  <si>
    <t>ESPONJA PARA LIMPEZA MULTIUSO, COMPOSICAO, ESPUMA DE POLIURETANA, FIBRA SINTÉTICA COM MATERIAL E AGENTE BACTERIANO, 99 X 71 X 20MM,  - PCT C/ 3 UNIDADES</t>
  </si>
  <si>
    <t>FLANELA AMARELA COM BAINHA 100% ALGODÃO MEDIDA DE 40 X 60CM, 100% ALGODAO, UN.</t>
  </si>
  <si>
    <t>LIMPA PISOS - 1 LITRO</t>
  </si>
  <si>
    <t>LIMPADOR DE ALUMINIO/BRILHO ALUMINIO, COMPOSICAO DODECILBENZENO SULFONATO DE SODIO, NONIL FENOL ETOXILADO, CORANTE E VEICULO - 500 ML</t>
  </si>
  <si>
    <t>LIMPADOR LIMPEZA PROFUNDA PARA RETIRAR GORDURA  500 ML</t>
  </si>
  <si>
    <t>LIMPADOR MULTI-USO PARA LIMPEZA DE SUPERFICIES LAVAVEIS, COMPOSICAO, BUTILGLICOL, METASSILICATO DE SODIO, FOSFATO TRISSODICO, SINERGISTA, TENSOATIVO NÃO IONICO, CONSERVANTE, FRAGRANCIA E AGUA - 500ML</t>
  </si>
  <si>
    <t>LIMPADOR PARA LIMPEZA PESADA COM CLORO ATIVO  500 ML</t>
  </si>
  <si>
    <t>LIMPADOR PARA VIDROS  500ML</t>
  </si>
  <si>
    <t>LIMPADOR PERFUMADO - 1 LITRO</t>
  </si>
  <si>
    <t>LIXEIRA DE PLASTICO POLIPROPILENO LISO COM ALCA CAPACIDADE DE 100 LITROS COM TAMPA - 100 LITROS, UNIDADE.</t>
  </si>
  <si>
    <t>LIXEIRA DE PLASTICO, POLIPROPILENO LISO, COR PRETO,  60 X 30CM, SEM TAMPA - 23 LITROS UNIDADE</t>
  </si>
  <si>
    <t>LUVA LATEX AMARELA  INTERIOR ALGODAO PALMA ANTIDERRAPANTE TAMANHO M PACOTE COM 1 PAR</t>
  </si>
  <si>
    <t>LUVA LATEX AMARELA  INTERIOR ALGODAO PALMA ANTIDERRAPANTE TAMANHO P - PACOTE COM 1 PAR</t>
  </si>
  <si>
    <t>LUVA LATEX AMARELA INTERIOR ALGODAO PALMA ANTIDERRAPANTE TAMANHO G - PACOTE COM 1 PAR</t>
  </si>
  <si>
    <t>PA PARA LIXO PLASTICA COM CABO METALICO DE 1 METRO, DOBRAVEL E COM BORRACHA DA EXTREMIDADE QUE AUXILIA NO RECOLHIMENTO DA SUJEIRA.</t>
  </si>
  <si>
    <t>PANO COPA 100% ALGODAO EMBANHADO 40 X 60 CM, UNIDADE.</t>
  </si>
  <si>
    <t>PANO DE  CHAO EM SACO ALVEJADO DOBRADO E COSTURADO, 100% ALGODAO,  50 X 70  UNIDADE.</t>
  </si>
  <si>
    <t>PAPEL HIGIENICO FOLHA DUPLA - CADA PACOTE COM 4 ROLOS, 100% CELULOSE 10CMX30M - PACOTE</t>
  </si>
  <si>
    <t>PAPEL HIGIENICO ROLAO 100%  CELULOSE  15 X 300M CAIXA COM 08 ROLOS DE 15X300 - CAIXA</t>
  </si>
  <si>
    <t>PAPEL TOALHA INTERFOLHADAS, 100% CELULOSE, DE 02 DOBRAS, INTERFOLHADO, DIMENSOES DE 20 X 23CM, CAIXA COM 2.000 FOLHAS.</t>
  </si>
  <si>
    <t>RODO DE MADEIRA DE 100CM, COM BORRACHA DUPLA, RESISTENE E DURAVEL, QUE PUXA E SECA A AGUA, FEITA EM EVA, E CEPO EM POLIPROPILENO COM GARRAS PONTIAGUDAS NAS LATERAIS PARA MELHOR FIXAR PANOS DE CHAO</t>
  </si>
  <si>
    <t>RODO PLASTICO DE 40CM COM EVA DUPLO, CABO EM MADEIRA REVESTIDO POR CAPA PLASTICA COM PONTAS EM PLASTICO - ROSCA E FURO PARA PENDURAR, CABO DE 1,5M E BASE DE 40 CM, UNIDADE.</t>
  </si>
  <si>
    <t>RODO PLASTICO DE 60CM, COM EVA DUPLO, CABO EM MADEIRA REVESTIDO POR CAPA PLASTICA COM PONTAS EM PLASTICO PP - ROSCA E FURO PARA PENDURAR, CABO DE 1,5M E BASE DE 60 CM,  UNIDADE.</t>
  </si>
  <si>
    <t>KG</t>
  </si>
  <si>
    <t>SABAO EM PO - TRIPLA ACAO, COMPOSICAO, ALQUIL BENZENO, SULFONATO DE SODIO, SEQUESTRANTE, RANQUEADOR OPTICO, ALCALINIZANTES, COADJUVANTE, ENZIMAS, CORANTE, FRAGRANCIA, CARGAS E AGUA - 1 KILO</t>
  </si>
  <si>
    <t>SABAO GLICERINADO NEUTRO - PACOTE COM 5 UNIDADES, COMPOSICAO, SODIO, GLICERINA, ALCALINIZANTE,COADJUVANTE,SEQUESTRANTES CORANTE E AGUA - PCT C/5 BARRAS 1KILO</t>
  </si>
  <si>
    <t>SABONETE LIQUIDO PEROLADO COMPOSICAO: CITRICACID, SODIUMLAURETH SULFATE, GLYCOL, DISTEARATE, COCAMIDEDEA, BETAINE, SODIUMCHLORIDE, PEG-150 DISTEARATE, PHENOXYETHANOLANDMETHYL PARABENANDETHYL PARABENANDPROPYL PARABENANDBUTYPARABEN, WATER, PARFUM; OBRIGATORIAMENTE NAS FRAGRÂNCIAS, ERVA DOCE, MARINE E PÊSSEGO - LITRO</t>
  </si>
  <si>
    <t>SACOS PARA LIXO REFORCADO DE 100 LITROS COR PRETO 75X90,0,05 CM PACOTE COM 100 UNIDADES.</t>
  </si>
  <si>
    <t>SACOS PARA LIXO REFORCADO DE 15 LITROS COR PRETO PACOTE COM 100 UNIDADES.</t>
  </si>
  <si>
    <t>SACOS PARA LIXO REFORCADO DE 30 LITROS COR PRETO PACOTE COM 100 UNIDADES.</t>
  </si>
  <si>
    <t>SACOS PARA LIXO REFORCADO DE 50 LITROS COR PRETO PACOTE COM 100 UNIDADES.</t>
  </si>
  <si>
    <t>SACOS PARA LIXO REFORCADO DE 60 LITROS COR PRETO PACOTE COM 100 UNIDADES.</t>
  </si>
  <si>
    <t>SACOS PARA LIXO REFORCADO, DE 200 LITROS COR PRETO PACOTE COM 100 UNIDADES.</t>
  </si>
  <si>
    <t>VASSOURA DE NYLON 30CM, CABO RESISTENTE.</t>
  </si>
  <si>
    <t>VASSOURA DE PALHA, DE FIBRA NATURAL, COM CABO DE MADEIRA REVESTIDO DE PLASTICO DE 1,5M, UNIDADE.</t>
  </si>
  <si>
    <t>VASSOURA DE PELO SINTETICO, COM CABO DE MADEIRA DE ENRROSCAR NA BASE DE 40 CM, COM CABO DE MADEIRA REVESTIDO DE PLASTICO DE 1,5M DE ENRROSCAR NA BASE, UNIDADE.</t>
  </si>
  <si>
    <t>Valor por extenso:</t>
  </si>
  <si>
    <t>Um</t>
  </si>
  <si>
    <t>Dois</t>
  </si>
  <si>
    <t>Três</t>
  </si>
  <si>
    <t>Quatro</t>
  </si>
  <si>
    <t>Cinco</t>
  </si>
  <si>
    <t>Seis</t>
  </si>
  <si>
    <t>Sete</t>
  </si>
  <si>
    <t>Oito</t>
  </si>
  <si>
    <t>Nove</t>
  </si>
  <si>
    <t>Dez</t>
  </si>
  <si>
    <t>Onze</t>
  </si>
  <si>
    <t>Doze</t>
  </si>
  <si>
    <t>Treze</t>
  </si>
  <si>
    <t>Quatorze</t>
  </si>
  <si>
    <t>Quinze</t>
  </si>
  <si>
    <t>Dezesseis</t>
  </si>
  <si>
    <t>Dezessete</t>
  </si>
  <si>
    <t>Dezoito</t>
  </si>
  <si>
    <t>Dezenove</t>
  </si>
  <si>
    <t>Vinte</t>
  </si>
  <si>
    <t>Trinta</t>
  </si>
  <si>
    <t>Quarenta</t>
  </si>
  <si>
    <t>Cinquenta</t>
  </si>
  <si>
    <t>Sessenta</t>
  </si>
  <si>
    <t>Setenta</t>
  </si>
  <si>
    <t>Oitenta</t>
  </si>
  <si>
    <t>Noventa</t>
  </si>
  <si>
    <t>Cem</t>
  </si>
  <si>
    <t>Duzentos</t>
  </si>
  <si>
    <t>Trezentos</t>
  </si>
  <si>
    <t>Quatrocentos</t>
  </si>
  <si>
    <t>Quinhentos</t>
  </si>
  <si>
    <t>Seiscentos</t>
  </si>
  <si>
    <t>Setecentos</t>
  </si>
  <si>
    <t>Oitocentos</t>
  </si>
  <si>
    <t>Novecentos</t>
  </si>
  <si>
    <t>Planilha para Proposta do Pregão Nº 002/2018 Lote Nº 2</t>
  </si>
  <si>
    <t>MATERIAL DE HIGIENIZAÇÃO</t>
  </si>
  <si>
    <t>BUCHAS DE BANHO</t>
  </si>
  <si>
    <t>CONDICIONADOR INFANTIL  480 ML</t>
  </si>
  <si>
    <t>COTONETES  - CAIXA C/ 150UNID</t>
  </si>
  <si>
    <t>CREME DE PENTEAR INFANTIL - 300 GR</t>
  </si>
  <si>
    <t>CREME DENTAL INFANTIL 50 GR.</t>
  </si>
  <si>
    <t>ESCOVA DE DENTE ADULTO,TAMANHO MEDIO, MACIA</t>
  </si>
  <si>
    <t>ESCOVA DE DENTE INFANTIL</t>
  </si>
  <si>
    <t>FRALDAS DESCARTÁVEIS G 28X1</t>
  </si>
  <si>
    <t>LENÇOS UMIDECIDOS BALDE C/ 400UNID</t>
  </si>
  <si>
    <t>POMADA PARA ASSADURA - 90 GR</t>
  </si>
  <si>
    <t>SABONETE INFANTIL LIQUIDO COM 400ML.</t>
  </si>
  <si>
    <t>SHAMPOO INFANTIL 480 ML</t>
  </si>
  <si>
    <t>Planilha para Proposta do Pregão Nº 002/2018 Lote Nº 3</t>
  </si>
  <si>
    <t>MATERIAL DE COPA E COZINHA</t>
  </si>
  <si>
    <t>COADOR DE CAFE DESCARTAVEL  N 103  PACOTE COM 40 UNID.</t>
  </si>
  <si>
    <t>COADOR DE TECIDO  TAM G.</t>
  </si>
  <si>
    <t>pc</t>
  </si>
  <si>
    <t>COLHER PARA REFEICAO DESCARTAVEL DE PLASTICO REFORCADO TRANSPARENTE PACOTE COM 50UN</t>
  </si>
  <si>
    <t>CX</t>
  </si>
  <si>
    <t>COPO DESCARTÁVEL COM CAPACIDADE DE 200 ML  CAIXA COM 2.500 UNIDADES PACOTE COM 100 UNIDADES</t>
  </si>
  <si>
    <t>COPO DESCARTÁVEL COM CAPACIDADES DE 50 ML COM 5.000 UNIDADES DE PACOTES COM 100 UNIDADES</t>
  </si>
  <si>
    <t>EMBALAGEM PLASTICA SACO TRANSPARENTE PRIMEIRO USO PARA ALIMENTOS CAPACIDADE PARA 03 KG  ROLO COM 50UN</t>
  </si>
  <si>
    <t>EMBALAGEM PLASTICA SACO TRANSPARENTE PRIMEIRO USO PARA ALIMENTOS CAPACIDADE PARA 05KG  ROLO COM 50UN</t>
  </si>
  <si>
    <t>FACA PARA REFEICAO DESCARTAVEL DE PLASTICO REFORCADO TRANSPARENTE PACOTE COM 50UN</t>
  </si>
  <si>
    <t>FILME DE PVC, ESTICAVEL, PARA ALIMENTOS, 60 CM DE LARGURA  ROLO COM 1000 MT</t>
  </si>
  <si>
    <t>GARFO PARA REFEICAO DESCARTAVEL DE PLASTICO REFORCADO TRANSPARENTE PACOTE COM 50UN</t>
  </si>
  <si>
    <t>GUARDANAPO DESCARTAVEL EM FOLHA SIMPLES 100% CELULOSE 33CMX30CM PACOTE COM 50UN</t>
  </si>
  <si>
    <t>ISQUEIRO A GAS GRANDE</t>
  </si>
  <si>
    <t>LUVAS DESCARTAVEIS LATEX CAIXA COM 100 UNIDADES</t>
  </si>
  <si>
    <t>PAPEL ALUMINIO 50CM DE LARGURA - ROLO COM 20MT.</t>
  </si>
  <si>
    <t>PRATO PARA REFEICAO DESCARTAVEL DE PLASTICO REFORÇADO  PACOTE COM 10 UNIDADES</t>
  </si>
  <si>
    <t>un</t>
  </si>
  <si>
    <t>TOUCA DESCARTAVEL DE TNT BRANCA  PACOTE COM 100 UNIDADES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</si>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</sst>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 ###,##0.0000_);\(\ ###,##0.0000\)"/>
    <numFmt numFmtId="165" formatCode="&quot;R$&quot;\ #,##0.0000_);\(&quot;R$&quot;\ #,##0.0000\)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2" xfId="0" applyFont="1" applyBorder="1" applyAlignment="1"/>
    <xf numFmtId="0" fontId="0" fillId="0" borderId="2" xfId="0" applyBorder="1" applyAlignment="1"/>
    <xf numFmtId="0" fontId="3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/>
    <xf numFmtId="49" fontId="3" fillId="0" borderId="1" xfId="0" applyNumberFormat="1" applyFont="1" applyBorder="1" applyAlignment="1" applyProtection="1">
      <alignment horizontal="left"/>
      <protection locked="0"/>
    </xf>
    <xf numFmtId="14" fontId="3" fillId="0" borderId="1" xfId="0" applyNumberFormat="1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6" fillId="0" borderId="0" xfId="0" applyFont="1"/>
    <xf numFmtId="165" fontId="6" fillId="0" borderId="0" xfId="0" applyNumberFormat="1" applyFont="1"/>
    <xf numFmtId="0" fontId="7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center"/>
    </xf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b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bm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b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127000</xdr:rowOff>
    </xdr:from>
    <xdr:to>
      <xdr:col>2</xdr:col>
      <xdr:colOff>444500</xdr:colOff>
      <xdr:row>5</xdr:row>
      <xdr:rowOff>171450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127000"/>
          <a:ext cx="1270000" cy="101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127000</xdr:rowOff>
    </xdr:from>
    <xdr:to>
      <xdr:col>2</xdr:col>
      <xdr:colOff>444500</xdr:colOff>
      <xdr:row>5</xdr:row>
      <xdr:rowOff>171450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127000"/>
          <a:ext cx="1270000" cy="101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127000</xdr:rowOff>
    </xdr:from>
    <xdr:to>
      <xdr:col>2</xdr:col>
      <xdr:colOff>444500</xdr:colOff>
      <xdr:row>5</xdr:row>
      <xdr:rowOff>171450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127000"/>
          <a:ext cx="1270000" cy="10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showGridLines="0" tabSelected="1" workbookViewId="0"/>
  </sheetViews>
  <sheetFormatPr defaultRowHeight="15" x14ac:dyDescent="0.25"/>
  <cols>
    <col min="1" max="1" width="7.7109375" customWidth="1"/>
    <col min="2" max="2" width="6.5703125" bestFit="1" customWidth="1"/>
    <col min="3" max="3" width="9.7109375" bestFit="1" customWidth="1"/>
    <col min="4" max="4" width="26.7109375" customWidth="1"/>
    <col min="5" max="5" width="18.28515625" customWidth="1"/>
    <col min="6" max="6" width="10.28515625" bestFit="1" customWidth="1"/>
    <col min="7" max="7" width="30.7109375" customWidth="1"/>
    <col min="9" max="17" width="0" hidden="1" customWidth="1"/>
  </cols>
  <sheetData>
    <row r="1" spans="1:17" x14ac:dyDescent="0.25">
      <c r="I1" s="23" t="s">
        <v>76</v>
      </c>
      <c r="J1" s="23" t="s">
        <v>95</v>
      </c>
      <c r="K1" s="23" t="s">
        <v>103</v>
      </c>
      <c r="M1" s="23" t="str">
        <f>TEXT(I21,"000000000000,00")</f>
        <v>000000000000,00</v>
      </c>
      <c r="P1" s="23" t="str">
        <f>MID(M1,1,3)</f>
        <v>000</v>
      </c>
    </row>
    <row r="2" spans="1:17" ht="15.75" x14ac:dyDescent="0.25">
      <c r="D2" s="1" t="s">
        <v>0</v>
      </c>
      <c r="E2" s="2"/>
      <c r="F2" s="2"/>
      <c r="G2" s="2"/>
      <c r="I2" s="23" t="s">
        <v>77</v>
      </c>
      <c r="J2" s="23" t="s">
        <v>96</v>
      </c>
      <c r="K2" s="23" t="s">
        <v>104</v>
      </c>
      <c r="P2" s="23" t="str">
        <f>MID(M1,4,3)</f>
        <v>000</v>
      </c>
    </row>
    <row r="3" spans="1:17" ht="15.75" x14ac:dyDescent="0.25">
      <c r="D3" s="1" t="s">
        <v>1</v>
      </c>
      <c r="E3" s="2"/>
      <c r="F3" s="2"/>
      <c r="G3" s="2"/>
      <c r="I3" s="23" t="s">
        <v>78</v>
      </c>
      <c r="J3" s="23" t="s">
        <v>97</v>
      </c>
      <c r="K3" s="23" t="s">
        <v>105</v>
      </c>
      <c r="P3" s="23" t="str">
        <f>MID(M1,7,3)</f>
        <v>000</v>
      </c>
    </row>
    <row r="4" spans="1:17" x14ac:dyDescent="0.25">
      <c r="I4" s="23" t="s">
        <v>79</v>
      </c>
      <c r="J4" s="23" t="s">
        <v>98</v>
      </c>
      <c r="K4" s="23" t="s">
        <v>106</v>
      </c>
      <c r="P4" s="23" t="str">
        <f>MID(M1,10,3)</f>
        <v>000</v>
      </c>
    </row>
    <row r="5" spans="1:17" x14ac:dyDescent="0.25">
      <c r="I5" s="23" t="s">
        <v>80</v>
      </c>
      <c r="J5" s="23" t="s">
        <v>99</v>
      </c>
      <c r="K5" s="23" t="s">
        <v>107</v>
      </c>
      <c r="P5" s="23" t="str">
        <f>IF(VALUE(MID(M1,14,2))&gt;0,MID(M1,14,2),"000")</f>
        <v>000</v>
      </c>
    </row>
    <row r="6" spans="1:17" x14ac:dyDescent="0.25">
      <c r="I6" s="23" t="s">
        <v>81</v>
      </c>
      <c r="J6" s="23" t="s">
        <v>100</v>
      </c>
      <c r="K6" s="23" t="s">
        <v>108</v>
      </c>
    </row>
    <row r="7" spans="1:17" x14ac:dyDescent="0.25">
      <c r="A7" s="3" t="s">
        <v>2</v>
      </c>
      <c r="B7" s="2"/>
      <c r="C7" s="2"/>
      <c r="D7" s="2"/>
      <c r="E7" s="2"/>
      <c r="F7" s="2"/>
      <c r="G7" s="2"/>
      <c r="I7" s="23" t="s">
        <v>82</v>
      </c>
      <c r="J7" s="23" t="s">
        <v>101</v>
      </c>
      <c r="K7" s="23" t="s">
        <v>109</v>
      </c>
    </row>
    <row r="8" spans="1:17" x14ac:dyDescent="0.25">
      <c r="A8" s="3" t="s">
        <v>3</v>
      </c>
      <c r="B8" s="2"/>
      <c r="C8" s="2"/>
      <c r="D8" s="2"/>
      <c r="E8" s="2"/>
      <c r="F8" s="2"/>
      <c r="G8" s="2"/>
      <c r="I8" s="23" t="s">
        <v>83</v>
      </c>
      <c r="J8" s="23" t="s">
        <v>102</v>
      </c>
      <c r="K8" s="23" t="s">
        <v>110</v>
      </c>
      <c r="M8" s="23" t="str">
        <f ca="1">CONCATENATE(Q15,Q16," ",Q20,Q21," ",Q25,Q26," ",Q30,Q31," ",IF(Q36&lt;&gt;"",IF((P1+P2+P3+P4)&gt;0,CONCATENATE(" e ",Q36),Q36),""))</f>
        <v xml:space="preserve">    </v>
      </c>
    </row>
    <row r="9" spans="1:17" x14ac:dyDescent="0.25">
      <c r="I9" s="23" t="s">
        <v>84</v>
      </c>
      <c r="J9" s="23" t="s">
        <v>103</v>
      </c>
      <c r="K9" s="23" t="s">
        <v>111</v>
      </c>
    </row>
    <row r="10" spans="1:17" x14ac:dyDescent="0.25">
      <c r="A10" s="7" t="s">
        <v>4</v>
      </c>
      <c r="B10" s="8"/>
      <c r="C10" s="9"/>
      <c r="D10" s="10"/>
      <c r="E10" s="10"/>
      <c r="I10" s="23" t="s">
        <v>85</v>
      </c>
    </row>
    <row r="11" spans="1:17" x14ac:dyDescent="0.25">
      <c r="A11" s="7" t="s">
        <v>5</v>
      </c>
      <c r="B11" s="8"/>
      <c r="C11" s="9"/>
      <c r="D11" s="10"/>
      <c r="E11" s="10"/>
      <c r="I11" s="23" t="s">
        <v>86</v>
      </c>
    </row>
    <row r="12" spans="1:17" x14ac:dyDescent="0.25">
      <c r="A12" s="7" t="s">
        <v>6</v>
      </c>
      <c r="B12" s="8"/>
      <c r="C12" s="9"/>
      <c r="D12" s="10"/>
      <c r="E12" s="10"/>
      <c r="I12" s="23" t="s">
        <v>87</v>
      </c>
    </row>
    <row r="13" spans="1:17" x14ac:dyDescent="0.25">
      <c r="A13" s="7" t="s">
        <v>7</v>
      </c>
      <c r="B13" s="8"/>
      <c r="C13" s="9"/>
      <c r="D13" s="10"/>
      <c r="E13" s="10"/>
      <c r="I13" s="23" t="s">
        <v>88</v>
      </c>
    </row>
    <row r="14" spans="1:17" x14ac:dyDescent="0.25">
      <c r="A14" s="7" t="s">
        <v>8</v>
      </c>
      <c r="B14" s="8"/>
      <c r="C14" s="9"/>
      <c r="D14" s="10"/>
      <c r="E14" s="10"/>
      <c r="I14" s="23" t="s">
        <v>89</v>
      </c>
      <c r="L14" s="23" t="str">
        <f>P1</f>
        <v>000</v>
      </c>
    </row>
    <row r="15" spans="1:17" x14ac:dyDescent="0.25">
      <c r="A15" s="7" t="s">
        <v>9</v>
      </c>
      <c r="B15" s="8"/>
      <c r="C15" s="11"/>
      <c r="D15" s="10"/>
      <c r="E15" s="10"/>
      <c r="F15" s="5" t="s">
        <v>11</v>
      </c>
      <c r="G15" s="2"/>
      <c r="I15" s="23" t="s">
        <v>90</v>
      </c>
      <c r="L15" s="23" t="str">
        <f>MID(L14,2,2)</f>
        <v>00</v>
      </c>
      <c r="Q15" s="23" t="str">
        <f ca="1">IF(VALUE(MID(L14,1,1))&gt;0,IF(VALUE(L15)&lt;1,CONCATENATE(INDIRECT(CONCATENATE("C",MID(L14,1,1)))," bilhões"),IF(VALUE(MID(L14,1,1))=1,"Cento e ",CONCATENATE(INDIRECT(CONCATENATE("C",VALUE(MID(L14,1,1))))," e "))),"")</f>
        <v/>
      </c>
    </row>
    <row r="16" spans="1:17" x14ac:dyDescent="0.25">
      <c r="A16" s="7" t="s">
        <v>10</v>
      </c>
      <c r="B16" s="8"/>
      <c r="C16" s="12"/>
      <c r="D16" s="10"/>
      <c r="E16" s="10"/>
      <c r="I16" s="23" t="s">
        <v>91</v>
      </c>
      <c r="L16" s="23" t="str">
        <f>IF(VALUE(L15)&gt;0,IF(VALUE(MID(L15,1,1))&lt; 2,CONCATENATE("I",VALUE(L15)),CONCATENATE("J",MID(L15,1,1)-1)),"")</f>
        <v/>
      </c>
      <c r="M16" s="23" t="str">
        <f>IF(VALUE(MID(L15,2,1))&gt;0,CONCATENATE("I",MID(L15,2,1)),"")</f>
        <v/>
      </c>
      <c r="Q16" s="23" t="str">
        <f ca="1">IF(L16&lt;&gt;"",CONCATENATE(INDIRECT(L16),IF(M16&lt;&gt;"",IF(M16&lt;&gt;L16,IF(MID(L16,1,1)&lt;&gt;MID(M16,1,1),CONCATENATE(" e ",INDIRECT(M16)),""),""),""),IF(VALUE(L14)&gt;1," Bilhões", " Bilhão")),"")</f>
        <v/>
      </c>
    </row>
    <row r="17" spans="1:26" x14ac:dyDescent="0.25">
      <c r="I17" s="23" t="s">
        <v>92</v>
      </c>
    </row>
    <row r="18" spans="1:26" x14ac:dyDescent="0.25">
      <c r="B18" s="6" t="s">
        <v>12</v>
      </c>
      <c r="C18" s="2"/>
      <c r="D18" s="2"/>
      <c r="E18" s="2"/>
      <c r="F18" s="2"/>
      <c r="G18" s="2"/>
      <c r="I18" s="23" t="s">
        <v>93</v>
      </c>
    </row>
    <row r="19" spans="1:26" x14ac:dyDescent="0.25">
      <c r="A19" s="6" t="s">
        <v>13</v>
      </c>
      <c r="B19" s="2"/>
      <c r="C19" s="2"/>
      <c r="D19" s="2"/>
      <c r="E19" s="2"/>
      <c r="F19" s="2"/>
      <c r="G19" s="2"/>
      <c r="I19" s="23" t="s">
        <v>94</v>
      </c>
      <c r="L19" s="23" t="str">
        <f>P2</f>
        <v>000</v>
      </c>
    </row>
    <row r="20" spans="1:26" x14ac:dyDescent="0.25">
      <c r="A20" s="4" t="s">
        <v>14</v>
      </c>
      <c r="B20" s="2"/>
      <c r="C20" s="2"/>
      <c r="D20" s="2"/>
      <c r="E20" s="2"/>
      <c r="F20" s="2"/>
      <c r="G20" s="2"/>
      <c r="L20" s="23" t="str">
        <f>MID(L19,2,2)</f>
        <v>00</v>
      </c>
      <c r="Q20" s="23" t="str">
        <f ca="1">IF(VALUE(MID(L19,1,1))&gt;0,IF(VALUE(L20)&lt;1,CONCATENATE(INDIRECT(CONCATENATE("K",MID(L19,1,1)))," Milhões"),IF(VALUE(MID(L19,1,1))=1,"Cento e ",CONCATENATE(INDIRECT(CONCATENATE("K",VALUE(MID(L19,1,1))))," e "))),"")</f>
        <v/>
      </c>
    </row>
    <row r="21" spans="1:26" x14ac:dyDescent="0.25">
      <c r="I21" s="24">
        <f>G72</f>
        <v>0</v>
      </c>
      <c r="L21" s="23" t="str">
        <f>IF(VALUE(L20)&gt;0,IF(VALUE(MID(L20,1,1))&lt; 2,CONCATENATE("I",VALUE(L20)),CONCATENATE("J",MID(L20,1,1)-1)),"")</f>
        <v/>
      </c>
      <c r="M21" s="23" t="str">
        <f>IF(VALUE(MID(L20,2,1))&gt;0,CONCATENATE("I",MID(L20,2,1)),"")</f>
        <v/>
      </c>
      <c r="Q21" s="23" t="str">
        <f ca="1">IF(L21&lt;&gt;"",CONCATENATE(INDIRECT(L21),IF(M21&lt;&gt;"",IF(M21&lt;&gt;L21,IF(MID(L21,1,1)&lt;&gt;MID(M21,1,1),CONCATENATE(" e ",INDIRECT(M21)),""),""),""),IF(VALUE(L19)&gt;1,IF(VALUE(L24+L25)=0," Milhões de Reais"," Milhões e"),IF(VALUE(L24+L25+L28+L30)=0," Milhão de Reais"," Milhão"))),"")</f>
        <v/>
      </c>
    </row>
    <row r="22" spans="1:26" x14ac:dyDescent="0.25">
      <c r="A22" s="13" t="s">
        <v>15</v>
      </c>
      <c r="B22" s="13" t="s">
        <v>16</v>
      </c>
      <c r="C22" s="13" t="s">
        <v>17</v>
      </c>
      <c r="D22" s="13" t="s">
        <v>18</v>
      </c>
      <c r="E22" s="13" t="s">
        <v>19</v>
      </c>
      <c r="F22" s="13" t="s">
        <v>20</v>
      </c>
      <c r="G22" s="13" t="s">
        <v>21</v>
      </c>
    </row>
    <row r="23" spans="1:26" ht="78.75" x14ac:dyDescent="0.25">
      <c r="A23" s="14">
        <v>1</v>
      </c>
      <c r="B23" s="14" t="s">
        <v>22</v>
      </c>
      <c r="C23" s="16">
        <v>2645</v>
      </c>
      <c r="D23" s="17" t="s">
        <v>23</v>
      </c>
      <c r="E23" s="18"/>
      <c r="F23" s="19"/>
      <c r="G23" s="20">
        <f>IFERROR(C23*F23,0)</f>
        <v>0</v>
      </c>
      <c r="Z23" s="15">
        <v>708</v>
      </c>
    </row>
    <row r="24" spans="1:26" ht="22.5" x14ac:dyDescent="0.25">
      <c r="A24" s="14">
        <v>2</v>
      </c>
      <c r="B24" s="14" t="s">
        <v>22</v>
      </c>
      <c r="C24" s="16">
        <v>250</v>
      </c>
      <c r="D24" s="17" t="s">
        <v>24</v>
      </c>
      <c r="E24" s="18"/>
      <c r="F24" s="19"/>
      <c r="G24" s="20">
        <f>IFERROR(C24*F24,0)</f>
        <v>0</v>
      </c>
      <c r="L24" s="23" t="str">
        <f>P3</f>
        <v>000</v>
      </c>
      <c r="Z24" s="15">
        <v>595</v>
      </c>
    </row>
    <row r="25" spans="1:26" ht="22.5" x14ac:dyDescent="0.25">
      <c r="A25" s="14">
        <v>3</v>
      </c>
      <c r="B25" s="14" t="s">
        <v>22</v>
      </c>
      <c r="C25" s="16">
        <v>917</v>
      </c>
      <c r="D25" s="17" t="s">
        <v>25</v>
      </c>
      <c r="E25" s="18"/>
      <c r="F25" s="19"/>
      <c r="G25" s="20">
        <f>IFERROR(C25*F25,0)</f>
        <v>0</v>
      </c>
      <c r="L25" s="23" t="str">
        <f>MID(L24,2,2)</f>
        <v>00</v>
      </c>
      <c r="Q25" s="23" t="str">
        <f ca="1">IF(VALUE(MID(L24,1,1))&gt;0,IF(VALUE(L25)&lt;1,CONCATENATE(INDIRECT(CONCATENATE("K",MID(L24,1,1))),IF(VALUE(L29+L30)=0," Mil Reais"," Mil e")),IF(VALUE(MID(L24,1,1))=1,"Cento e ",CONCATENATE(INDIRECT(CONCATENATE("K",VALUE(MID(L24,1,1))))," e "))),"")</f>
        <v/>
      </c>
      <c r="Z25" s="15">
        <v>898</v>
      </c>
    </row>
    <row r="26" spans="1:26" ht="78.75" x14ac:dyDescent="0.25">
      <c r="A26" s="14">
        <v>4</v>
      </c>
      <c r="B26" s="14" t="s">
        <v>26</v>
      </c>
      <c r="C26" s="16">
        <v>339</v>
      </c>
      <c r="D26" s="17" t="s">
        <v>27</v>
      </c>
      <c r="E26" s="18"/>
      <c r="F26" s="19"/>
      <c r="G26" s="20">
        <f>IFERROR(C26*F26,0)</f>
        <v>0</v>
      </c>
      <c r="L26" s="23" t="str">
        <f>IF(VALUE(L25)&gt;0,IF(VALUE(MID(L25,1,1))&lt; 2,CONCATENATE("I",VALUE(L25)),CONCATENATE("J",MID(L25,1,1)-1)),"")</f>
        <v/>
      </c>
      <c r="M26" s="23" t="str">
        <f>IF(VALUE(MID(L25,2,1))&gt;0,CONCATENATE("I",MID(L25,2,1)),"")</f>
        <v/>
      </c>
      <c r="Q26" s="23" t="str">
        <f ca="1">IF(L26&lt;&gt;"",CONCATENATE(INDIRECT(L26),IF(M26&lt;&gt;"",IF(M26&lt;&gt;L26,IF(MID(L26,1,1)&lt;&gt;MID(M26,1,1),CONCATENATE(" e ",INDIRECT(M26)),""),""),""),IF(VALUE(L24)&gt;1,IF(VALUE(L29+L30)=0," Mil Reais"," Mil e"),IF(VALUE(L29+L30)=0," Mil Reais"," Mil e"))),"")</f>
        <v/>
      </c>
      <c r="Z26" s="15">
        <v>186</v>
      </c>
    </row>
    <row r="27" spans="1:26" ht="33.75" x14ac:dyDescent="0.25">
      <c r="A27" s="14">
        <v>5</v>
      </c>
      <c r="B27" s="14" t="s">
        <v>26</v>
      </c>
      <c r="C27" s="16">
        <v>330</v>
      </c>
      <c r="D27" s="17" t="s">
        <v>28</v>
      </c>
      <c r="E27" s="18"/>
      <c r="F27" s="19"/>
      <c r="G27" s="20">
        <f>IFERROR(C27*F27,0)</f>
        <v>0</v>
      </c>
      <c r="Z27" s="15">
        <v>1478</v>
      </c>
    </row>
    <row r="28" spans="1:26" ht="45" x14ac:dyDescent="0.25">
      <c r="A28" s="14">
        <v>6</v>
      </c>
      <c r="B28" s="14" t="s">
        <v>22</v>
      </c>
      <c r="C28" s="16">
        <v>160</v>
      </c>
      <c r="D28" s="17" t="s">
        <v>29</v>
      </c>
      <c r="E28" s="18"/>
      <c r="F28" s="19"/>
      <c r="G28" s="20">
        <f>IFERROR(C28*F28,0)</f>
        <v>0</v>
      </c>
      <c r="Z28" s="15">
        <v>1479</v>
      </c>
    </row>
    <row r="29" spans="1:26" ht="45" x14ac:dyDescent="0.25">
      <c r="A29" s="14">
        <v>7</v>
      </c>
      <c r="B29" s="14" t="s">
        <v>22</v>
      </c>
      <c r="C29" s="16">
        <v>159</v>
      </c>
      <c r="D29" s="17" t="s">
        <v>30</v>
      </c>
      <c r="E29" s="18"/>
      <c r="F29" s="19"/>
      <c r="G29" s="20">
        <f>IFERROR(C29*F29,0)</f>
        <v>0</v>
      </c>
      <c r="L29" s="23" t="str">
        <f>P4</f>
        <v>000</v>
      </c>
      <c r="Z29" s="15">
        <v>1480</v>
      </c>
    </row>
    <row r="30" spans="1:26" ht="78.75" x14ac:dyDescent="0.25">
      <c r="A30" s="14">
        <v>8</v>
      </c>
      <c r="B30" s="14" t="s">
        <v>26</v>
      </c>
      <c r="C30" s="16">
        <v>322</v>
      </c>
      <c r="D30" s="17" t="s">
        <v>31</v>
      </c>
      <c r="E30" s="18"/>
      <c r="F30" s="19"/>
      <c r="G30" s="20">
        <f>IFERROR(C30*F30,0)</f>
        <v>0</v>
      </c>
      <c r="L30" s="23" t="str">
        <f>MID(L29,2,2)</f>
        <v>00</v>
      </c>
      <c r="Q30" s="23" t="str">
        <f ca="1">IF(VALUE(MID(L29,1,1))&gt;0,IF(VALUE(L30)&lt;1,CONCATENATE(INDIRECT(CONCATENATE("K",MID(L29,1,1)))," Reais"),IF(VALUE(MID(L29,1,1))=1,"Cento e ",CONCATENATE(INDIRECT(CONCATENATE("K",VALUE(MID(L29,1,1))))," e "))),"")</f>
        <v/>
      </c>
      <c r="Z30" s="15">
        <v>1531</v>
      </c>
    </row>
    <row r="31" spans="1:26" ht="78.75" x14ac:dyDescent="0.25">
      <c r="A31" s="14">
        <v>9</v>
      </c>
      <c r="B31" s="14" t="s">
        <v>26</v>
      </c>
      <c r="C31" s="16">
        <v>840</v>
      </c>
      <c r="D31" s="17" t="s">
        <v>32</v>
      </c>
      <c r="E31" s="18"/>
      <c r="F31" s="19"/>
      <c r="G31" s="20">
        <f>IFERROR(C31*F31,0)</f>
        <v>0</v>
      </c>
      <c r="L31" s="23" t="str">
        <f>IF(VALUE(L30)&gt;0,IF(VALUE(MID(L30,1,1))&lt; 2,CONCATENATE("I",VALUE(L30)),CONCATENATE("J",MID(L30,1,1)-1)),"")</f>
        <v/>
      </c>
      <c r="M31" s="23" t="str">
        <f>IF(VALUE(MID(L30,2,1))&gt;0,CONCATENATE("I",MID(L30,2,1)),"")</f>
        <v/>
      </c>
      <c r="Q31" s="23" t="str">
        <f ca="1">IF(L31&lt;&gt;"",CONCATENATE(INDIRECT(L31),IF(M31&lt;&gt;"",IF(M31&lt;&gt;L31,IF(MID(L31,1,1)&lt;&gt;MID(M31,1,1),CONCATENATE(" e ",INDIRECT(M31)),""),""),""),IF(VALUE(L29)&gt;1," Reais", " Real")),"")</f>
        <v/>
      </c>
      <c r="Z31" s="15">
        <v>191</v>
      </c>
    </row>
    <row r="32" spans="1:26" ht="22.5" x14ac:dyDescent="0.25">
      <c r="A32" s="14">
        <v>10</v>
      </c>
      <c r="B32" s="14" t="s">
        <v>33</v>
      </c>
      <c r="C32" s="16">
        <v>1500</v>
      </c>
      <c r="D32" s="17" t="s">
        <v>34</v>
      </c>
      <c r="E32" s="18"/>
      <c r="F32" s="19"/>
      <c r="G32" s="20">
        <f>IFERROR(C32*F32,0)</f>
        <v>0</v>
      </c>
      <c r="Z32" s="15">
        <v>1481</v>
      </c>
    </row>
    <row r="33" spans="1:26" ht="78.75" x14ac:dyDescent="0.25">
      <c r="A33" s="14">
        <v>11</v>
      </c>
      <c r="B33" s="14" t="s">
        <v>22</v>
      </c>
      <c r="C33" s="16">
        <v>1752</v>
      </c>
      <c r="D33" s="17" t="s">
        <v>35</v>
      </c>
      <c r="E33" s="18"/>
      <c r="F33" s="19"/>
      <c r="G33" s="20">
        <f>IFERROR(C33*F33,0)</f>
        <v>0</v>
      </c>
      <c r="Z33" s="15">
        <v>194</v>
      </c>
    </row>
    <row r="34" spans="1:26" ht="22.5" x14ac:dyDescent="0.25">
      <c r="A34" s="14">
        <v>12</v>
      </c>
      <c r="B34" s="14" t="s">
        <v>22</v>
      </c>
      <c r="C34" s="16">
        <v>80</v>
      </c>
      <c r="D34" s="17" t="s">
        <v>36</v>
      </c>
      <c r="E34" s="18"/>
      <c r="F34" s="19"/>
      <c r="G34" s="20">
        <f>IFERROR(C34*F34,0)</f>
        <v>0</v>
      </c>
      <c r="Z34" s="15">
        <v>1482</v>
      </c>
    </row>
    <row r="35" spans="1:26" ht="33.75" x14ac:dyDescent="0.25">
      <c r="A35" s="14">
        <v>13</v>
      </c>
      <c r="B35" s="14" t="s">
        <v>22</v>
      </c>
      <c r="C35" s="16">
        <v>104</v>
      </c>
      <c r="D35" s="17" t="s">
        <v>37</v>
      </c>
      <c r="E35" s="18"/>
      <c r="F35" s="19"/>
      <c r="G35" s="20">
        <f>IFERROR(C35*F35,0)</f>
        <v>0</v>
      </c>
      <c r="L35" s="23" t="str">
        <f>P5</f>
        <v>000</v>
      </c>
      <c r="Z35" s="15">
        <v>1483</v>
      </c>
    </row>
    <row r="36" spans="1:26" ht="33.75" x14ac:dyDescent="0.25">
      <c r="A36" s="14">
        <v>14</v>
      </c>
      <c r="B36" s="14" t="s">
        <v>22</v>
      </c>
      <c r="C36" s="16">
        <v>380</v>
      </c>
      <c r="D36" s="17" t="s">
        <v>38</v>
      </c>
      <c r="E36" s="18"/>
      <c r="F36" s="19"/>
      <c r="G36" s="20">
        <f>IFERROR(C36*F36,0)</f>
        <v>0</v>
      </c>
      <c r="L36" s="23" t="str">
        <f>IF(L35&lt;&gt;"",IF(VALUE(L35)&gt;0,IF(VALUE(MID(L35,1,1))&lt; 2,CONCATENATE("I",VALUE(L35)),CONCATENATE("J",MID(L35,1,1)-1)),""),"")</f>
        <v/>
      </c>
      <c r="M36" s="23" t="str">
        <f>IF(VALUE(MID(L35,2,1))&gt;0,CONCATENATE("I",MID(L35,2,1)),"")</f>
        <v/>
      </c>
      <c r="Q36" s="23" t="str">
        <f ca="1">IF(L36&lt;&gt;"",CONCATENATE(INDIRECT(L36),IF(M36&lt;&gt;"",IF(M36&lt;&gt;L36,IF(MID(L36,1,1)&lt;&gt;MID(M36,1,1),CONCATENATE(" e ",INDIRECT(M36)),""),""),""),IF(VALUE(L35)&gt;1," Centavos"," Centavo")),"")</f>
        <v/>
      </c>
      <c r="Z36" s="15">
        <v>202</v>
      </c>
    </row>
    <row r="37" spans="1:26" ht="56.25" x14ac:dyDescent="0.25">
      <c r="A37" s="14">
        <v>15</v>
      </c>
      <c r="B37" s="14" t="s">
        <v>22</v>
      </c>
      <c r="C37" s="16">
        <v>459</v>
      </c>
      <c r="D37" s="17" t="s">
        <v>39</v>
      </c>
      <c r="E37" s="18"/>
      <c r="F37" s="19"/>
      <c r="G37" s="20">
        <f>IFERROR(C37*F37,0)</f>
        <v>0</v>
      </c>
      <c r="Z37" s="15">
        <v>201</v>
      </c>
    </row>
    <row r="38" spans="1:26" ht="33.75" x14ac:dyDescent="0.25">
      <c r="A38" s="14">
        <v>16</v>
      </c>
      <c r="B38" s="14" t="s">
        <v>22</v>
      </c>
      <c r="C38" s="16">
        <v>442</v>
      </c>
      <c r="D38" s="17" t="s">
        <v>40</v>
      </c>
      <c r="E38" s="18"/>
      <c r="F38" s="19"/>
      <c r="G38" s="20">
        <f>IFERROR(C38*F38,0)</f>
        <v>0</v>
      </c>
      <c r="Z38" s="15">
        <v>200</v>
      </c>
    </row>
    <row r="39" spans="1:26" x14ac:dyDescent="0.25">
      <c r="A39" s="14">
        <v>17</v>
      </c>
      <c r="B39" s="14" t="s">
        <v>22</v>
      </c>
      <c r="C39" s="16">
        <v>436</v>
      </c>
      <c r="D39" s="17" t="s">
        <v>41</v>
      </c>
      <c r="E39" s="18"/>
      <c r="F39" s="19"/>
      <c r="G39" s="20">
        <f>IFERROR(C39*F39,0)</f>
        <v>0</v>
      </c>
      <c r="Z39" s="15">
        <v>1484</v>
      </c>
    </row>
    <row r="40" spans="1:26" ht="56.25" x14ac:dyDescent="0.25">
      <c r="A40" s="14">
        <v>18</v>
      </c>
      <c r="B40" s="14" t="s">
        <v>22</v>
      </c>
      <c r="C40" s="16">
        <v>65</v>
      </c>
      <c r="D40" s="17" t="s">
        <v>42</v>
      </c>
      <c r="E40" s="18"/>
      <c r="F40" s="19"/>
      <c r="G40" s="20">
        <f>IFERROR(C40*F40,0)</f>
        <v>0</v>
      </c>
      <c r="Z40" s="15">
        <v>1526</v>
      </c>
    </row>
    <row r="41" spans="1:26" ht="22.5" x14ac:dyDescent="0.25">
      <c r="A41" s="14">
        <v>19</v>
      </c>
      <c r="B41" s="14" t="s">
        <v>26</v>
      </c>
      <c r="C41" s="16">
        <v>107</v>
      </c>
      <c r="D41" s="17" t="s">
        <v>43</v>
      </c>
      <c r="E41" s="18"/>
      <c r="F41" s="19"/>
      <c r="G41" s="20">
        <f>IFERROR(C41*F41,0)</f>
        <v>0</v>
      </c>
      <c r="Z41" s="15">
        <v>1527</v>
      </c>
    </row>
    <row r="42" spans="1:26" ht="78.75" x14ac:dyDescent="0.25">
      <c r="A42" s="14">
        <v>20</v>
      </c>
      <c r="B42" s="14" t="s">
        <v>26</v>
      </c>
      <c r="C42" s="16">
        <v>415</v>
      </c>
      <c r="D42" s="17" t="s">
        <v>44</v>
      </c>
      <c r="E42" s="18"/>
      <c r="F42" s="19"/>
      <c r="G42" s="20">
        <f>IFERROR(C42*F42,0)</f>
        <v>0</v>
      </c>
      <c r="Z42" s="15">
        <v>195</v>
      </c>
    </row>
    <row r="43" spans="1:26" ht="22.5" x14ac:dyDescent="0.25">
      <c r="A43" s="14">
        <v>21</v>
      </c>
      <c r="B43" s="14" t="s">
        <v>22</v>
      </c>
      <c r="C43" s="16">
        <v>270</v>
      </c>
      <c r="D43" s="17" t="s">
        <v>45</v>
      </c>
      <c r="E43" s="18"/>
      <c r="F43" s="19"/>
      <c r="G43" s="20">
        <f>IFERROR(C43*F43,0)</f>
        <v>0</v>
      </c>
      <c r="Z43" s="15">
        <v>1581</v>
      </c>
    </row>
    <row r="44" spans="1:26" x14ac:dyDescent="0.25">
      <c r="A44" s="14">
        <v>22</v>
      </c>
      <c r="B44" s="14" t="s">
        <v>26</v>
      </c>
      <c r="C44" s="16">
        <v>74</v>
      </c>
      <c r="D44" s="17" t="s">
        <v>46</v>
      </c>
      <c r="E44" s="18"/>
      <c r="F44" s="19"/>
      <c r="G44" s="20">
        <f>IFERROR(C44*F44,0)</f>
        <v>0</v>
      </c>
      <c r="Z44" s="15">
        <v>1194</v>
      </c>
    </row>
    <row r="45" spans="1:26" x14ac:dyDescent="0.25">
      <c r="A45" s="14">
        <v>23</v>
      </c>
      <c r="B45" s="14" t="s">
        <v>22</v>
      </c>
      <c r="C45" s="16">
        <v>240</v>
      </c>
      <c r="D45" s="17" t="s">
        <v>47</v>
      </c>
      <c r="E45" s="18"/>
      <c r="F45" s="19"/>
      <c r="G45" s="20">
        <f>IFERROR(C45*F45,0)</f>
        <v>0</v>
      </c>
      <c r="Z45" s="15">
        <v>1485</v>
      </c>
    </row>
    <row r="46" spans="1:26" ht="45" x14ac:dyDescent="0.25">
      <c r="A46" s="14">
        <v>24</v>
      </c>
      <c r="B46" s="14" t="s">
        <v>22</v>
      </c>
      <c r="C46" s="16">
        <v>127</v>
      </c>
      <c r="D46" s="17" t="s">
        <v>48</v>
      </c>
      <c r="E46" s="18"/>
      <c r="F46" s="19"/>
      <c r="G46" s="20">
        <f>IFERROR(C46*F46,0)</f>
        <v>0</v>
      </c>
      <c r="Z46" s="15">
        <v>1529</v>
      </c>
    </row>
    <row r="47" spans="1:26" ht="33.75" x14ac:dyDescent="0.25">
      <c r="A47" s="14">
        <v>25</v>
      </c>
      <c r="B47" s="14" t="s">
        <v>22</v>
      </c>
      <c r="C47" s="16">
        <v>114</v>
      </c>
      <c r="D47" s="17" t="s">
        <v>49</v>
      </c>
      <c r="E47" s="18"/>
      <c r="F47" s="19"/>
      <c r="G47" s="20">
        <f>IFERROR(C47*F47,0)</f>
        <v>0</v>
      </c>
      <c r="Z47" s="15">
        <v>1486</v>
      </c>
    </row>
    <row r="48" spans="1:26" ht="33.75" x14ac:dyDescent="0.25">
      <c r="A48" s="14">
        <v>26</v>
      </c>
      <c r="B48" s="14" t="s">
        <v>22</v>
      </c>
      <c r="C48" s="16">
        <v>658</v>
      </c>
      <c r="D48" s="17" t="s">
        <v>50</v>
      </c>
      <c r="E48" s="18"/>
      <c r="F48" s="19"/>
      <c r="G48" s="20">
        <f>IFERROR(C48*F48,0)</f>
        <v>0</v>
      </c>
      <c r="Z48" s="15">
        <v>1536</v>
      </c>
    </row>
    <row r="49" spans="1:26" ht="33.75" x14ac:dyDescent="0.25">
      <c r="A49" s="14">
        <v>27</v>
      </c>
      <c r="B49" s="14" t="s">
        <v>22</v>
      </c>
      <c r="C49" s="16">
        <v>322</v>
      </c>
      <c r="D49" s="17" t="s">
        <v>51</v>
      </c>
      <c r="E49" s="18"/>
      <c r="F49" s="19"/>
      <c r="G49" s="20">
        <f>IFERROR(C49*F49,0)</f>
        <v>0</v>
      </c>
      <c r="Z49" s="15">
        <v>1537</v>
      </c>
    </row>
    <row r="50" spans="1:26" ht="33.75" x14ac:dyDescent="0.25">
      <c r="A50" s="14">
        <v>28</v>
      </c>
      <c r="B50" s="14" t="s">
        <v>22</v>
      </c>
      <c r="C50" s="16">
        <v>678</v>
      </c>
      <c r="D50" s="17" t="s">
        <v>52</v>
      </c>
      <c r="E50" s="18"/>
      <c r="F50" s="19"/>
      <c r="G50" s="20">
        <f>IFERROR(C50*F50,0)</f>
        <v>0</v>
      </c>
      <c r="Z50" s="15">
        <v>1535</v>
      </c>
    </row>
    <row r="51" spans="1:26" ht="56.25" x14ac:dyDescent="0.25">
      <c r="A51" s="14">
        <v>29</v>
      </c>
      <c r="B51" s="14" t="s">
        <v>22</v>
      </c>
      <c r="C51" s="16">
        <v>183</v>
      </c>
      <c r="D51" s="17" t="s">
        <v>53</v>
      </c>
      <c r="E51" s="18"/>
      <c r="F51" s="19"/>
      <c r="G51" s="20">
        <f>IFERROR(C51*F51,0)</f>
        <v>0</v>
      </c>
      <c r="Z51" s="15">
        <v>203</v>
      </c>
    </row>
    <row r="52" spans="1:26" ht="22.5" x14ac:dyDescent="0.25">
      <c r="A52" s="14">
        <v>30</v>
      </c>
      <c r="B52" s="14" t="s">
        <v>22</v>
      </c>
      <c r="C52" s="16">
        <v>352</v>
      </c>
      <c r="D52" s="17" t="s">
        <v>54</v>
      </c>
      <c r="E52" s="18"/>
      <c r="F52" s="19"/>
      <c r="G52" s="20">
        <f>IFERROR(C52*F52,0)</f>
        <v>0</v>
      </c>
      <c r="Z52" s="15">
        <v>1487</v>
      </c>
    </row>
    <row r="53" spans="1:26" ht="33.75" x14ac:dyDescent="0.25">
      <c r="A53" s="14">
        <v>31</v>
      </c>
      <c r="B53" s="14" t="s">
        <v>22</v>
      </c>
      <c r="C53" s="16">
        <v>834</v>
      </c>
      <c r="D53" s="17" t="s">
        <v>55</v>
      </c>
      <c r="E53" s="18"/>
      <c r="F53" s="19"/>
      <c r="G53" s="20">
        <f>IFERROR(C53*F53,0)</f>
        <v>0</v>
      </c>
      <c r="Z53" s="15">
        <v>204</v>
      </c>
    </row>
    <row r="54" spans="1:26" ht="33.75" x14ac:dyDescent="0.25">
      <c r="A54" s="14">
        <v>32</v>
      </c>
      <c r="B54" s="14" t="s">
        <v>22</v>
      </c>
      <c r="C54" s="16">
        <v>1625</v>
      </c>
      <c r="D54" s="17" t="s">
        <v>56</v>
      </c>
      <c r="E54" s="18"/>
      <c r="F54" s="19"/>
      <c r="G54" s="20">
        <f>IFERROR(C54*F54,0)</f>
        <v>0</v>
      </c>
      <c r="Z54" s="15">
        <v>709</v>
      </c>
    </row>
    <row r="55" spans="1:26" ht="33.75" x14ac:dyDescent="0.25">
      <c r="A55" s="14">
        <v>33</v>
      </c>
      <c r="B55" s="14" t="s">
        <v>22</v>
      </c>
      <c r="C55" s="16">
        <v>842</v>
      </c>
      <c r="D55" s="17" t="s">
        <v>57</v>
      </c>
      <c r="E55" s="18"/>
      <c r="F55" s="19"/>
      <c r="G55" s="20">
        <f>IFERROR(C55*F55,0)</f>
        <v>0</v>
      </c>
      <c r="Z55" s="15">
        <v>799</v>
      </c>
    </row>
    <row r="56" spans="1:26" ht="45" x14ac:dyDescent="0.25">
      <c r="A56" s="14">
        <v>34</v>
      </c>
      <c r="B56" s="14" t="s">
        <v>22</v>
      </c>
      <c r="C56" s="16">
        <v>1074</v>
      </c>
      <c r="D56" s="17" t="s">
        <v>58</v>
      </c>
      <c r="E56" s="18"/>
      <c r="F56" s="19"/>
      <c r="G56" s="20">
        <f>IFERROR(C56*F56,0)</f>
        <v>0</v>
      </c>
      <c r="Z56" s="15">
        <v>208</v>
      </c>
    </row>
    <row r="57" spans="1:26" ht="78.75" x14ac:dyDescent="0.25">
      <c r="A57" s="14">
        <v>35</v>
      </c>
      <c r="B57" s="14" t="s">
        <v>22</v>
      </c>
      <c r="C57" s="16">
        <v>298</v>
      </c>
      <c r="D57" s="17" t="s">
        <v>59</v>
      </c>
      <c r="E57" s="18"/>
      <c r="F57" s="19"/>
      <c r="G57" s="20">
        <f>IFERROR(C57*F57,0)</f>
        <v>0</v>
      </c>
      <c r="Z57" s="15">
        <v>1489</v>
      </c>
    </row>
    <row r="58" spans="1:26" ht="67.5" x14ac:dyDescent="0.25">
      <c r="A58" s="14">
        <v>36</v>
      </c>
      <c r="B58" s="14" t="s">
        <v>22</v>
      </c>
      <c r="C58" s="16">
        <v>268</v>
      </c>
      <c r="D58" s="17" t="s">
        <v>60</v>
      </c>
      <c r="E58" s="18"/>
      <c r="F58" s="19"/>
      <c r="G58" s="20">
        <f>IFERROR(C58*F58,0)</f>
        <v>0</v>
      </c>
      <c r="Z58" s="15">
        <v>209</v>
      </c>
    </row>
    <row r="59" spans="1:26" ht="67.5" x14ac:dyDescent="0.25">
      <c r="A59" s="14">
        <v>37</v>
      </c>
      <c r="B59" s="14" t="s">
        <v>22</v>
      </c>
      <c r="C59" s="16">
        <v>240</v>
      </c>
      <c r="D59" s="17" t="s">
        <v>61</v>
      </c>
      <c r="E59" s="18"/>
      <c r="F59" s="19"/>
      <c r="G59" s="20">
        <f>IFERROR(C59*F59,0)</f>
        <v>0</v>
      </c>
      <c r="Z59" s="15">
        <v>710</v>
      </c>
    </row>
    <row r="60" spans="1:26" ht="78.75" x14ac:dyDescent="0.25">
      <c r="A60" s="14">
        <v>38</v>
      </c>
      <c r="B60" s="14" t="s">
        <v>62</v>
      </c>
      <c r="C60" s="16">
        <v>950</v>
      </c>
      <c r="D60" s="17" t="s">
        <v>63</v>
      </c>
      <c r="E60" s="18"/>
      <c r="F60" s="19"/>
      <c r="G60" s="20">
        <f>IFERROR(C60*F60,0)</f>
        <v>0</v>
      </c>
      <c r="Z60" s="15">
        <v>198</v>
      </c>
    </row>
    <row r="61" spans="1:26" ht="67.5" x14ac:dyDescent="0.25">
      <c r="A61" s="14">
        <v>39</v>
      </c>
      <c r="B61" s="14" t="s">
        <v>22</v>
      </c>
      <c r="C61" s="16">
        <v>243</v>
      </c>
      <c r="D61" s="17" t="s">
        <v>64</v>
      </c>
      <c r="E61" s="18"/>
      <c r="F61" s="19"/>
      <c r="G61" s="20">
        <f>IFERROR(C61*F61,0)</f>
        <v>0</v>
      </c>
      <c r="Z61" s="15">
        <v>197</v>
      </c>
    </row>
    <row r="62" spans="1:26" ht="146.25" x14ac:dyDescent="0.25">
      <c r="A62" s="14">
        <v>40</v>
      </c>
      <c r="B62" s="14" t="s">
        <v>26</v>
      </c>
      <c r="C62" s="16">
        <v>304</v>
      </c>
      <c r="D62" s="17" t="s">
        <v>65</v>
      </c>
      <c r="E62" s="18"/>
      <c r="F62" s="19"/>
      <c r="G62" s="20">
        <f>IFERROR(C62*F62,0)</f>
        <v>0</v>
      </c>
      <c r="Z62" s="15">
        <v>199</v>
      </c>
    </row>
    <row r="63" spans="1:26" ht="33.75" x14ac:dyDescent="0.25">
      <c r="A63" s="14">
        <v>41</v>
      </c>
      <c r="B63" s="14" t="s">
        <v>22</v>
      </c>
      <c r="C63" s="16">
        <v>2123</v>
      </c>
      <c r="D63" s="17" t="s">
        <v>66</v>
      </c>
      <c r="E63" s="18"/>
      <c r="F63" s="19"/>
      <c r="G63" s="20">
        <f>IFERROR(C63*F63,0)</f>
        <v>0</v>
      </c>
      <c r="Z63" s="15">
        <v>1425</v>
      </c>
    </row>
    <row r="64" spans="1:26" ht="33.75" x14ac:dyDescent="0.25">
      <c r="A64" s="14">
        <v>42</v>
      </c>
      <c r="B64" s="14" t="s">
        <v>22</v>
      </c>
      <c r="C64" s="16">
        <v>910</v>
      </c>
      <c r="D64" s="17" t="s">
        <v>67</v>
      </c>
      <c r="E64" s="18"/>
      <c r="F64" s="19"/>
      <c r="G64" s="20">
        <f>IFERROR(C64*F64,0)</f>
        <v>0</v>
      </c>
      <c r="Z64" s="15">
        <v>1534</v>
      </c>
    </row>
    <row r="65" spans="1:26" ht="33.75" x14ac:dyDescent="0.25">
      <c r="A65" s="14">
        <v>43</v>
      </c>
      <c r="B65" s="14" t="s">
        <v>22</v>
      </c>
      <c r="C65" s="16">
        <v>976</v>
      </c>
      <c r="D65" s="17" t="s">
        <v>68</v>
      </c>
      <c r="E65" s="18"/>
      <c r="F65" s="19"/>
      <c r="G65" s="20">
        <f>IFERROR(C65*F65,0)</f>
        <v>0</v>
      </c>
      <c r="Z65" s="15">
        <v>1533</v>
      </c>
    </row>
    <row r="66" spans="1:26" ht="33.75" x14ac:dyDescent="0.25">
      <c r="A66" s="14">
        <v>44</v>
      </c>
      <c r="B66" s="14" t="s">
        <v>22</v>
      </c>
      <c r="C66" s="16">
        <v>940</v>
      </c>
      <c r="D66" s="17" t="s">
        <v>69</v>
      </c>
      <c r="E66" s="18"/>
      <c r="F66" s="19"/>
      <c r="G66" s="20">
        <f>IFERROR(C66*F66,0)</f>
        <v>0</v>
      </c>
      <c r="Z66" s="15">
        <v>1532</v>
      </c>
    </row>
    <row r="67" spans="1:26" ht="33.75" x14ac:dyDescent="0.25">
      <c r="A67" s="14">
        <v>45</v>
      </c>
      <c r="B67" s="14" t="s">
        <v>22</v>
      </c>
      <c r="C67" s="16">
        <v>795</v>
      </c>
      <c r="D67" s="17" t="s">
        <v>70</v>
      </c>
      <c r="E67" s="18"/>
      <c r="F67" s="19"/>
      <c r="G67" s="20">
        <f>IFERROR(C67*F67,0)</f>
        <v>0</v>
      </c>
      <c r="Z67" s="15">
        <v>213</v>
      </c>
    </row>
    <row r="68" spans="1:26" ht="33.75" x14ac:dyDescent="0.25">
      <c r="A68" s="14">
        <v>46</v>
      </c>
      <c r="B68" s="14" t="s">
        <v>22</v>
      </c>
      <c r="C68" s="16">
        <v>810</v>
      </c>
      <c r="D68" s="17" t="s">
        <v>71</v>
      </c>
      <c r="E68" s="18"/>
      <c r="F68" s="19"/>
      <c r="G68" s="20">
        <f>IFERROR(C68*F68,0)</f>
        <v>0</v>
      </c>
      <c r="Z68" s="15">
        <v>211</v>
      </c>
    </row>
    <row r="69" spans="1:26" ht="22.5" x14ac:dyDescent="0.25">
      <c r="A69" s="14">
        <v>47</v>
      </c>
      <c r="B69" s="14" t="s">
        <v>22</v>
      </c>
      <c r="C69" s="16">
        <v>271</v>
      </c>
      <c r="D69" s="17" t="s">
        <v>72</v>
      </c>
      <c r="E69" s="18"/>
      <c r="F69" s="19"/>
      <c r="G69" s="20">
        <f>IFERROR(C69*F69,0)</f>
        <v>0</v>
      </c>
      <c r="Z69" s="15">
        <v>712</v>
      </c>
    </row>
    <row r="70" spans="1:26" ht="45" x14ac:dyDescent="0.25">
      <c r="A70" s="14">
        <v>48</v>
      </c>
      <c r="B70" s="14" t="s">
        <v>22</v>
      </c>
      <c r="C70" s="16">
        <v>3845</v>
      </c>
      <c r="D70" s="17" t="s">
        <v>73</v>
      </c>
      <c r="E70" s="18"/>
      <c r="F70" s="19"/>
      <c r="G70" s="20">
        <f>IFERROR(C70*F70,0)</f>
        <v>0</v>
      </c>
      <c r="Z70" s="15">
        <v>216</v>
      </c>
    </row>
    <row r="71" spans="1:26" ht="67.5" x14ac:dyDescent="0.25">
      <c r="A71" s="14">
        <v>49</v>
      </c>
      <c r="B71" s="14" t="s">
        <v>22</v>
      </c>
      <c r="C71" s="16">
        <v>235</v>
      </c>
      <c r="D71" s="17" t="s">
        <v>74</v>
      </c>
      <c r="E71" s="18"/>
      <c r="F71" s="19"/>
      <c r="G71" s="20">
        <f>IFERROR(C71*F71,0)</f>
        <v>0</v>
      </c>
      <c r="Z71" s="15">
        <v>217</v>
      </c>
    </row>
    <row r="72" spans="1:26" x14ac:dyDescent="0.25">
      <c r="G72" s="21">
        <f>SUM(G23:G24:G25:G26:G27:G28:G29:G30:G31:G32:G33:G34:G35:G36:G37:G38:G39:G40:G41:G42:G43:G44:G45:G46:G47:G48:G49:G50:G51:G52:G53:G54:G55:G56:G57:G58:G59:G60:G61:G62:G63:G64:G65:G66:G67:G68:G69:G70:G71)</f>
        <v>0</v>
      </c>
    </row>
    <row r="74" spans="1:26" x14ac:dyDescent="0.25">
      <c r="A74" s="22" t="s">
        <v>75</v>
      </c>
      <c r="B74" s="10"/>
      <c r="C74" s="25" t="str">
        <f ca="1">M8</f>
        <v xml:space="preserve">    </v>
      </c>
      <c r="D74" s="10"/>
      <c r="E74" s="10"/>
      <c r="F74" s="10"/>
      <c r="G74" s="10"/>
    </row>
  </sheetData>
  <sheetProtection password="C703" sheet="1" objects="1" scenarios="1"/>
  <mergeCells count="24">
    <mergeCell ref="A16:B16"/>
    <mergeCell ref="C16:E16"/>
    <mergeCell ref="F15:G15"/>
    <mergeCell ref="B18:G18"/>
    <mergeCell ref="A19:G19"/>
    <mergeCell ref="A74:B74"/>
    <mergeCell ref="C74:G74"/>
    <mergeCell ref="C12:E12"/>
    <mergeCell ref="A13:B13"/>
    <mergeCell ref="C13:E13"/>
    <mergeCell ref="A14:B14"/>
    <mergeCell ref="C14:E14"/>
    <mergeCell ref="A15:B15"/>
    <mergeCell ref="C15:E15"/>
    <mergeCell ref="D2:G2"/>
    <mergeCell ref="D3:G3"/>
    <mergeCell ref="A7:G7"/>
    <mergeCell ref="A8:G8"/>
    <mergeCell ref="A20:G20"/>
    <mergeCell ref="A10:B10"/>
    <mergeCell ref="C10:E10"/>
    <mergeCell ref="A11:B11"/>
    <mergeCell ref="C11:E11"/>
    <mergeCell ref="A12:B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showGridLines="0" workbookViewId="0"/>
  </sheetViews>
  <sheetFormatPr defaultRowHeight="15" x14ac:dyDescent="0.25"/>
  <cols>
    <col min="1" max="1" width="7.7109375" customWidth="1"/>
    <col min="2" max="2" width="6.5703125" bestFit="1" customWidth="1"/>
    <col min="3" max="3" width="9.7109375" bestFit="1" customWidth="1"/>
    <col min="4" max="4" width="26.7109375" customWidth="1"/>
    <col min="5" max="5" width="18.28515625" customWidth="1"/>
    <col min="6" max="6" width="10.28515625" bestFit="1" customWidth="1"/>
    <col min="7" max="7" width="30.7109375" customWidth="1"/>
    <col min="9" max="17" width="0" hidden="1" customWidth="1"/>
  </cols>
  <sheetData>
    <row r="1" spans="1:26" x14ac:dyDescent="0.25">
      <c r="I1" s="23" t="s">
        <v>76</v>
      </c>
      <c r="J1" s="23" t="s">
        <v>95</v>
      </c>
      <c r="K1" s="23" t="s">
        <v>103</v>
      </c>
      <c r="M1" s="23" t="str">
        <f>TEXT(I21,"000000000000,00")</f>
        <v>000000000000,00</v>
      </c>
      <c r="P1" s="23" t="str">
        <f>MID(M1,1,3)</f>
        <v>000</v>
      </c>
    </row>
    <row r="2" spans="1:26" ht="15.75" x14ac:dyDescent="0.25">
      <c r="D2" s="1" t="s">
        <v>0</v>
      </c>
      <c r="E2" s="2"/>
      <c r="F2" s="2"/>
      <c r="G2" s="2"/>
      <c r="I2" s="23" t="s">
        <v>77</v>
      </c>
      <c r="J2" s="23" t="s">
        <v>96</v>
      </c>
      <c r="K2" s="23" t="s">
        <v>104</v>
      </c>
      <c r="P2" s="23" t="str">
        <f>MID(M1,4,3)</f>
        <v>000</v>
      </c>
    </row>
    <row r="3" spans="1:26" ht="15.75" x14ac:dyDescent="0.25">
      <c r="D3" s="1" t="s">
        <v>112</v>
      </c>
      <c r="E3" s="2"/>
      <c r="F3" s="2"/>
      <c r="G3" s="2"/>
      <c r="I3" s="23" t="s">
        <v>78</v>
      </c>
      <c r="J3" s="23" t="s">
        <v>97</v>
      </c>
      <c r="K3" s="23" t="s">
        <v>105</v>
      </c>
      <c r="P3" s="23" t="str">
        <f>MID(M1,7,3)</f>
        <v>000</v>
      </c>
    </row>
    <row r="4" spans="1:26" x14ac:dyDescent="0.25">
      <c r="I4" s="23" t="s">
        <v>79</v>
      </c>
      <c r="J4" s="23" t="s">
        <v>98</v>
      </c>
      <c r="K4" s="23" t="s">
        <v>106</v>
      </c>
      <c r="P4" s="23" t="str">
        <f>MID(M1,10,3)</f>
        <v>000</v>
      </c>
    </row>
    <row r="5" spans="1:26" x14ac:dyDescent="0.25">
      <c r="I5" s="23" t="s">
        <v>80</v>
      </c>
      <c r="J5" s="23" t="s">
        <v>99</v>
      </c>
      <c r="K5" s="23" t="s">
        <v>107</v>
      </c>
      <c r="P5" s="23" t="str">
        <f>IF(VALUE(MID(M1,14,2))&gt;0,MID(M1,14,2),"000")</f>
        <v>000</v>
      </c>
    </row>
    <row r="6" spans="1:26" x14ac:dyDescent="0.25">
      <c r="I6" s="23" t="s">
        <v>81</v>
      </c>
      <c r="J6" s="23" t="s">
        <v>100</v>
      </c>
      <c r="K6" s="23" t="s">
        <v>108</v>
      </c>
    </row>
    <row r="7" spans="1:26" x14ac:dyDescent="0.25">
      <c r="A7" s="3" t="s">
        <v>2</v>
      </c>
      <c r="B7" s="2"/>
      <c r="C7" s="2"/>
      <c r="D7" s="2"/>
      <c r="E7" s="2"/>
      <c r="F7" s="2"/>
      <c r="G7" s="2"/>
      <c r="I7" s="23" t="s">
        <v>82</v>
      </c>
      <c r="J7" s="23" t="s">
        <v>101</v>
      </c>
      <c r="K7" s="23" t="s">
        <v>109</v>
      </c>
    </row>
    <row r="8" spans="1:26" x14ac:dyDescent="0.25">
      <c r="A8" s="3" t="s">
        <v>113</v>
      </c>
      <c r="B8" s="2"/>
      <c r="C8" s="2"/>
      <c r="D8" s="2"/>
      <c r="E8" s="2"/>
      <c r="F8" s="2"/>
      <c r="G8" s="2"/>
      <c r="I8" s="23" t="s">
        <v>83</v>
      </c>
      <c r="J8" s="23" t="s">
        <v>102</v>
      </c>
      <c r="K8" s="23" t="s">
        <v>110</v>
      </c>
      <c r="M8" s="23" t="str">
        <f ca="1">CONCATENATE(Q15,Q16," ",Q20,Q21," ",Q25,Q26," ",Q30,Q31," ",IF(Q36&lt;&gt;"",IF((P1+P2+P3+P4)&gt;0,CONCATENATE(" e ",Q36),Q36),""))</f>
        <v xml:space="preserve">    </v>
      </c>
    </row>
    <row r="9" spans="1:26" x14ac:dyDescent="0.25">
      <c r="I9" s="23" t="s">
        <v>84</v>
      </c>
      <c r="J9" s="23" t="s">
        <v>103</v>
      </c>
      <c r="K9" s="23" t="s">
        <v>111</v>
      </c>
    </row>
    <row r="10" spans="1:26" x14ac:dyDescent="0.25">
      <c r="A10" s="13" t="s">
        <v>15</v>
      </c>
      <c r="B10" s="13" t="s">
        <v>16</v>
      </c>
      <c r="C10" s="13" t="s">
        <v>17</v>
      </c>
      <c r="D10" s="13" t="s">
        <v>18</v>
      </c>
      <c r="E10" s="13" t="s">
        <v>19</v>
      </c>
      <c r="F10" s="13" t="s">
        <v>20</v>
      </c>
      <c r="G10" s="13" t="s">
        <v>21</v>
      </c>
      <c r="I10" s="23" t="s">
        <v>85</v>
      </c>
    </row>
    <row r="11" spans="1:26" x14ac:dyDescent="0.25">
      <c r="A11" s="14">
        <v>1</v>
      </c>
      <c r="B11" s="14" t="s">
        <v>22</v>
      </c>
      <c r="C11" s="16">
        <v>20</v>
      </c>
      <c r="D11" s="17" t="s">
        <v>114</v>
      </c>
      <c r="E11" s="18"/>
      <c r="F11" s="19"/>
      <c r="G11" s="20">
        <f>IFERROR(C11*F11,0)</f>
        <v>0</v>
      </c>
      <c r="I11" s="23" t="s">
        <v>86</v>
      </c>
      <c r="Z11" s="15">
        <v>1261</v>
      </c>
    </row>
    <row r="12" spans="1:26" x14ac:dyDescent="0.25">
      <c r="A12" s="14">
        <v>2</v>
      </c>
      <c r="B12" s="14" t="s">
        <v>26</v>
      </c>
      <c r="C12" s="16">
        <v>130</v>
      </c>
      <c r="D12" s="17" t="s">
        <v>115</v>
      </c>
      <c r="E12" s="18"/>
      <c r="F12" s="19"/>
      <c r="G12" s="20">
        <f>IFERROR(C12*F12,0)</f>
        <v>0</v>
      </c>
      <c r="I12" s="23" t="s">
        <v>87</v>
      </c>
      <c r="Z12" s="15">
        <v>306</v>
      </c>
    </row>
    <row r="13" spans="1:26" x14ac:dyDescent="0.25">
      <c r="A13" s="14">
        <v>3</v>
      </c>
      <c r="B13" s="14" t="s">
        <v>22</v>
      </c>
      <c r="C13" s="16">
        <v>5</v>
      </c>
      <c r="D13" s="17" t="s">
        <v>116</v>
      </c>
      <c r="E13" s="18"/>
      <c r="F13" s="19"/>
      <c r="G13" s="20">
        <f>IFERROR(C13*F13,0)</f>
        <v>0</v>
      </c>
      <c r="I13" s="23" t="s">
        <v>88</v>
      </c>
      <c r="Z13" s="15">
        <v>1263</v>
      </c>
    </row>
    <row r="14" spans="1:26" x14ac:dyDescent="0.25">
      <c r="A14" s="14">
        <v>4</v>
      </c>
      <c r="B14" s="14" t="s">
        <v>22</v>
      </c>
      <c r="C14" s="16">
        <v>5</v>
      </c>
      <c r="D14" s="17" t="s">
        <v>117</v>
      </c>
      <c r="E14" s="18"/>
      <c r="F14" s="19"/>
      <c r="G14" s="20">
        <f>IFERROR(C14*F14,0)</f>
        <v>0</v>
      </c>
      <c r="I14" s="23" t="s">
        <v>89</v>
      </c>
      <c r="L14" s="23" t="str">
        <f>P1</f>
        <v>000</v>
      </c>
      <c r="Z14" s="15">
        <v>1543</v>
      </c>
    </row>
    <row r="15" spans="1:26" x14ac:dyDescent="0.25">
      <c r="A15" s="14">
        <v>5</v>
      </c>
      <c r="B15" s="14" t="s">
        <v>22</v>
      </c>
      <c r="C15" s="16">
        <v>220</v>
      </c>
      <c r="D15" s="17" t="s">
        <v>118</v>
      </c>
      <c r="E15" s="18"/>
      <c r="F15" s="19"/>
      <c r="G15" s="20">
        <f>IFERROR(C15*F15,0)</f>
        <v>0</v>
      </c>
      <c r="I15" s="23" t="s">
        <v>90</v>
      </c>
      <c r="L15" s="23" t="str">
        <f>MID(L14,2,2)</f>
        <v>00</v>
      </c>
      <c r="Q15" s="23" t="str">
        <f ca="1">IF(VALUE(MID(L14,1,1))&gt;0,IF(VALUE(L15)&lt;1,CONCATENATE(INDIRECT(CONCATENATE("C",MID(L14,1,1)))," bilhões"),IF(VALUE(MID(L14,1,1))=1,"Cento e ",CONCATENATE(INDIRECT(CONCATENATE("C",VALUE(MID(L14,1,1))))," e "))),"")</f>
        <v/>
      </c>
      <c r="Z15" s="15">
        <v>701</v>
      </c>
    </row>
    <row r="16" spans="1:26" ht="22.5" x14ac:dyDescent="0.25">
      <c r="A16" s="14">
        <v>6</v>
      </c>
      <c r="B16" s="14" t="s">
        <v>22</v>
      </c>
      <c r="C16" s="16">
        <v>100</v>
      </c>
      <c r="D16" s="17" t="s">
        <v>119</v>
      </c>
      <c r="E16" s="18"/>
      <c r="F16" s="19"/>
      <c r="G16" s="20">
        <f>IFERROR(C16*F16,0)</f>
        <v>0</v>
      </c>
      <c r="I16" s="23" t="s">
        <v>91</v>
      </c>
      <c r="L16" s="23" t="str">
        <f>IF(VALUE(L15)&gt;0,IF(VALUE(MID(L15,1,1))&lt; 2,CONCATENATE("I",VALUE(L15)),CONCATENATE("J",MID(L15,1,1)-1)),"")</f>
        <v/>
      </c>
      <c r="M16" s="23" t="str">
        <f>IF(VALUE(MID(L15,2,1))&gt;0,CONCATENATE("I",MID(L15,2,1)),"")</f>
        <v/>
      </c>
      <c r="Q16" s="23" t="str">
        <f ca="1">IF(L16&lt;&gt;"",CONCATENATE(INDIRECT(L16),IF(M16&lt;&gt;"",IF(M16&lt;&gt;L16,IF(MID(L16,1,1)&lt;&gt;MID(M16,1,1),CONCATENATE(" e ",INDIRECT(M16)),""),""),""),IF(VALUE(L14)&gt;1," Bilhões", " Bilhão")),"")</f>
        <v/>
      </c>
      <c r="Z16" s="15">
        <v>1582</v>
      </c>
    </row>
    <row r="17" spans="1:26" x14ac:dyDescent="0.25">
      <c r="A17" s="14">
        <v>7</v>
      </c>
      <c r="B17" s="14" t="s">
        <v>22</v>
      </c>
      <c r="C17" s="16">
        <v>450</v>
      </c>
      <c r="D17" s="17" t="s">
        <v>120</v>
      </c>
      <c r="E17" s="18"/>
      <c r="F17" s="19"/>
      <c r="G17" s="20">
        <f>IFERROR(C17*F17,0)</f>
        <v>0</v>
      </c>
      <c r="I17" s="23" t="s">
        <v>92</v>
      </c>
      <c r="Z17" s="15">
        <v>1267</v>
      </c>
    </row>
    <row r="18" spans="1:26" x14ac:dyDescent="0.25">
      <c r="A18" s="14">
        <v>8</v>
      </c>
      <c r="B18" s="14" t="s">
        <v>22</v>
      </c>
      <c r="C18" s="16">
        <v>40</v>
      </c>
      <c r="D18" s="17" t="s">
        <v>121</v>
      </c>
      <c r="E18" s="18"/>
      <c r="F18" s="19"/>
      <c r="G18" s="20">
        <f>IFERROR(C18*F18,0)</f>
        <v>0</v>
      </c>
      <c r="I18" s="23" t="s">
        <v>93</v>
      </c>
      <c r="Z18" s="15">
        <v>1540</v>
      </c>
    </row>
    <row r="19" spans="1:26" ht="22.5" x14ac:dyDescent="0.25">
      <c r="A19" s="14">
        <v>9</v>
      </c>
      <c r="B19" s="14" t="s">
        <v>22</v>
      </c>
      <c r="C19" s="16">
        <v>30</v>
      </c>
      <c r="D19" s="17" t="s">
        <v>122</v>
      </c>
      <c r="E19" s="18"/>
      <c r="F19" s="19"/>
      <c r="G19" s="20">
        <f>IFERROR(C19*F19,0)</f>
        <v>0</v>
      </c>
      <c r="I19" s="23" t="s">
        <v>94</v>
      </c>
      <c r="L19" s="23" t="str">
        <f>P2</f>
        <v>000</v>
      </c>
      <c r="Z19" s="15">
        <v>1542</v>
      </c>
    </row>
    <row r="20" spans="1:26" x14ac:dyDescent="0.25">
      <c r="A20" s="14">
        <v>10</v>
      </c>
      <c r="B20" s="14" t="s">
        <v>22</v>
      </c>
      <c r="C20" s="16">
        <v>10</v>
      </c>
      <c r="D20" s="17" t="s">
        <v>123</v>
      </c>
      <c r="E20" s="18"/>
      <c r="F20" s="19"/>
      <c r="G20" s="20">
        <f>IFERROR(C20*F20,0)</f>
        <v>0</v>
      </c>
      <c r="L20" s="23" t="str">
        <f>MID(L19,2,2)</f>
        <v>00</v>
      </c>
      <c r="Q20" s="23" t="str">
        <f ca="1">IF(VALUE(MID(L19,1,1))&gt;0,IF(VALUE(L20)&lt;1,CONCATENATE(INDIRECT(CONCATENATE("K",MID(L19,1,1)))," Milhões"),IF(VALUE(MID(L19,1,1))=1,"Cento e ",CONCATENATE(INDIRECT(CONCATENATE("K",VALUE(MID(L19,1,1))))," e "))),"")</f>
        <v/>
      </c>
      <c r="Z20" s="15">
        <v>1264</v>
      </c>
    </row>
    <row r="21" spans="1:26" ht="22.5" x14ac:dyDescent="0.25">
      <c r="A21" s="14">
        <v>11</v>
      </c>
      <c r="B21" s="14" t="s">
        <v>22</v>
      </c>
      <c r="C21" s="16">
        <v>150</v>
      </c>
      <c r="D21" s="17" t="s">
        <v>124</v>
      </c>
      <c r="E21" s="18"/>
      <c r="F21" s="19"/>
      <c r="G21" s="20">
        <f>IFERROR(C21*F21,0)</f>
        <v>0</v>
      </c>
      <c r="I21" s="24">
        <f>G23</f>
        <v>0</v>
      </c>
      <c r="L21" s="23" t="str">
        <f>IF(VALUE(L20)&gt;0,IF(VALUE(MID(L20,1,1))&lt; 2,CONCATENATE("I",VALUE(L20)),CONCATENATE("J",MID(L20,1,1)-1)),"")</f>
        <v/>
      </c>
      <c r="M21" s="23" t="str">
        <f>IF(VALUE(MID(L20,2,1))&gt;0,CONCATENATE("I",MID(L20,2,1)),"")</f>
        <v/>
      </c>
      <c r="Q21" s="23" t="str">
        <f ca="1">IF(L21&lt;&gt;"",CONCATENATE(INDIRECT(L21),IF(M21&lt;&gt;"",IF(M21&lt;&gt;L21,IF(MID(L21,1,1)&lt;&gt;MID(M21,1,1),CONCATENATE(" e ",INDIRECT(M21)),""),""),""),IF(VALUE(L19)&gt;1,IF(VALUE(L24+L25)=0," Milhões de Reais"," Milhões e"),IF(VALUE(L24+L25+L28+L30)=0," Milhão de Reais"," Milhão"))),"")</f>
        <v/>
      </c>
      <c r="Z21" s="15">
        <v>2629</v>
      </c>
    </row>
    <row r="22" spans="1:26" x14ac:dyDescent="0.25">
      <c r="A22" s="14">
        <v>12</v>
      </c>
      <c r="B22" s="14" t="s">
        <v>26</v>
      </c>
      <c r="C22" s="16">
        <v>130</v>
      </c>
      <c r="D22" s="17" t="s">
        <v>125</v>
      </c>
      <c r="E22" s="18"/>
      <c r="F22" s="19"/>
      <c r="G22" s="20">
        <f>IFERROR(C22*F22,0)</f>
        <v>0</v>
      </c>
      <c r="Z22" s="15">
        <v>305</v>
      </c>
    </row>
    <row r="23" spans="1:26" x14ac:dyDescent="0.25">
      <c r="G23" s="21">
        <f>SUM(G11:G12:G13:G14:G15:G16:G17:G18:G19:G20:G21:G22)</f>
        <v>0</v>
      </c>
    </row>
    <row r="24" spans="1:26" x14ac:dyDescent="0.25">
      <c r="L24" s="23" t="str">
        <f>P3</f>
        <v>000</v>
      </c>
    </row>
    <row r="25" spans="1:26" x14ac:dyDescent="0.25">
      <c r="A25" s="22" t="s">
        <v>75</v>
      </c>
      <c r="B25" s="10"/>
      <c r="C25" s="25" t="str">
        <f ca="1">M8</f>
        <v xml:space="preserve">    </v>
      </c>
      <c r="D25" s="10"/>
      <c r="E25" s="10"/>
      <c r="F25" s="10"/>
      <c r="G25" s="10"/>
      <c r="L25" s="23" t="str">
        <f>MID(L24,2,2)</f>
        <v>00</v>
      </c>
      <c r="Q25" s="23" t="str">
        <f ca="1">IF(VALUE(MID(L24,1,1))&gt;0,IF(VALUE(L25)&lt;1,CONCATENATE(INDIRECT(CONCATENATE("K",MID(L24,1,1))),IF(VALUE(L29+L30)=0," Mil Reais"," Mil e")),IF(VALUE(MID(L24,1,1))=1,"Cento e ",CONCATENATE(INDIRECT(CONCATENATE("K",VALUE(MID(L24,1,1))))," e "))),"")</f>
        <v/>
      </c>
    </row>
    <row r="26" spans="1:26" x14ac:dyDescent="0.25">
      <c r="L26" s="23" t="str">
        <f>IF(VALUE(L25)&gt;0,IF(VALUE(MID(L25,1,1))&lt; 2,CONCATENATE("I",VALUE(L25)),CONCATENATE("J",MID(L25,1,1)-1)),"")</f>
        <v/>
      </c>
      <c r="M26" s="23" t="str">
        <f>IF(VALUE(MID(L25,2,1))&gt;0,CONCATENATE("I",MID(L25,2,1)),"")</f>
        <v/>
      </c>
      <c r="Q26" s="23" t="str">
        <f ca="1">IF(L26&lt;&gt;"",CONCATENATE(INDIRECT(L26),IF(M26&lt;&gt;"",IF(M26&lt;&gt;L26,IF(MID(L26,1,1)&lt;&gt;MID(M26,1,1),CONCATENATE(" e ",INDIRECT(M26)),""),""),""),IF(VALUE(L24)&gt;1,IF(VALUE(L29+L30)=0," Mil Reais"," Mil e"),IF(VALUE(L29+L30)=0," Mil Reais"," Mil e"))),"")</f>
        <v/>
      </c>
    </row>
    <row r="29" spans="1:26" x14ac:dyDescent="0.25">
      <c r="L29" s="23" t="str">
        <f>P4</f>
        <v>000</v>
      </c>
    </row>
    <row r="30" spans="1:26" x14ac:dyDescent="0.25">
      <c r="L30" s="23" t="str">
        <f>MID(L29,2,2)</f>
        <v>00</v>
      </c>
      <c r="Q30" s="23" t="str">
        <f ca="1">IF(VALUE(MID(L29,1,1))&gt;0,IF(VALUE(L30)&lt;1,CONCATENATE(INDIRECT(CONCATENATE("K",MID(L29,1,1)))," Reais"),IF(VALUE(MID(L29,1,1))=1,"Cento e ",CONCATENATE(INDIRECT(CONCATENATE("K",VALUE(MID(L29,1,1))))," e "))),"")</f>
        <v/>
      </c>
    </row>
    <row r="31" spans="1:26" x14ac:dyDescent="0.25">
      <c r="L31" s="23" t="str">
        <f>IF(VALUE(L30)&gt;0,IF(VALUE(MID(L30,1,1))&lt; 2,CONCATENATE("I",VALUE(L30)),CONCATENATE("J",MID(L30,1,1)-1)),"")</f>
        <v/>
      </c>
      <c r="M31" s="23" t="str">
        <f>IF(VALUE(MID(L30,2,1))&gt;0,CONCATENATE("I",MID(L30,2,1)),"")</f>
        <v/>
      </c>
      <c r="Q31" s="23" t="str">
        <f ca="1">IF(L31&lt;&gt;"",CONCATENATE(INDIRECT(L31),IF(M31&lt;&gt;"",IF(M31&lt;&gt;L31,IF(MID(L31,1,1)&lt;&gt;MID(M31,1,1),CONCATENATE(" e ",INDIRECT(M31)),""),""),""),IF(VALUE(L29)&gt;1," Reais", " Real")),"")</f>
        <v/>
      </c>
    </row>
    <row r="35" spans="12:17" x14ac:dyDescent="0.25">
      <c r="L35" s="23" t="str">
        <f>P5</f>
        <v>000</v>
      </c>
    </row>
    <row r="36" spans="12:17" x14ac:dyDescent="0.25">
      <c r="L36" s="23" t="str">
        <f>IF(L35&lt;&gt;"",IF(VALUE(L35)&gt;0,IF(VALUE(MID(L35,1,1))&lt; 2,CONCATENATE("I",VALUE(L35)),CONCATENATE("J",MID(L35,1,1)-1)),""),"")</f>
        <v/>
      </c>
      <c r="M36" s="23" t="str">
        <f>IF(VALUE(MID(L35,2,1))&gt;0,CONCATENATE("I",MID(L35,2,1)),"")</f>
        <v/>
      </c>
      <c r="Q36" s="23" t="str">
        <f ca="1">IF(L36&lt;&gt;"",CONCATENATE(INDIRECT(L36),IF(M36&lt;&gt;"",IF(M36&lt;&gt;L36,IF(MID(L36,1,1)&lt;&gt;MID(M36,1,1),CONCATENATE(" e ",INDIRECT(M36)),""),""),""),IF(VALUE(L35)&gt;1," Centavos"," Centavo")),"")</f>
        <v/>
      </c>
    </row>
  </sheetData>
  <sheetProtection password="C703" sheet="1" objects="1" scenarios="1"/>
  <mergeCells count="6">
    <mergeCell ref="D2:G2"/>
    <mergeCell ref="D3:G3"/>
    <mergeCell ref="A7:G7"/>
    <mergeCell ref="A8:G8"/>
    <mergeCell ref="A25:B25"/>
    <mergeCell ref="C25:G25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showGridLines="0" workbookViewId="0"/>
  </sheetViews>
  <sheetFormatPr defaultRowHeight="15" x14ac:dyDescent="0.25"/>
  <cols>
    <col min="1" max="1" width="7.7109375" customWidth="1"/>
    <col min="2" max="2" width="6.5703125" bestFit="1" customWidth="1"/>
    <col min="3" max="3" width="9.7109375" bestFit="1" customWidth="1"/>
    <col min="4" max="4" width="26.7109375" customWidth="1"/>
    <col min="5" max="5" width="18.28515625" customWidth="1"/>
    <col min="6" max="6" width="10.28515625" bestFit="1" customWidth="1"/>
    <col min="7" max="7" width="30.7109375" customWidth="1"/>
    <col min="9" max="17" width="0" hidden="1" customWidth="1"/>
  </cols>
  <sheetData>
    <row r="1" spans="1:26" x14ac:dyDescent="0.25">
      <c r="I1" s="23" t="s">
        <v>76</v>
      </c>
      <c r="J1" s="23" t="s">
        <v>95</v>
      </c>
      <c r="K1" s="23" t="s">
        <v>103</v>
      </c>
      <c r="M1" s="23" t="str">
        <f>TEXT(I21,"000000000000,00")</f>
        <v>000000000000,00</v>
      </c>
      <c r="P1" s="23" t="str">
        <f>MID(M1,1,3)</f>
        <v>000</v>
      </c>
    </row>
    <row r="2" spans="1:26" ht="15.75" x14ac:dyDescent="0.25">
      <c r="D2" s="1" t="s">
        <v>0</v>
      </c>
      <c r="E2" s="2"/>
      <c r="F2" s="2"/>
      <c r="G2" s="2"/>
      <c r="I2" s="23" t="s">
        <v>77</v>
      </c>
      <c r="J2" s="23" t="s">
        <v>96</v>
      </c>
      <c r="K2" s="23" t="s">
        <v>104</v>
      </c>
      <c r="P2" s="23" t="str">
        <f>MID(M1,4,3)</f>
        <v>000</v>
      </c>
    </row>
    <row r="3" spans="1:26" ht="15.75" x14ac:dyDescent="0.25">
      <c r="D3" s="1" t="s">
        <v>126</v>
      </c>
      <c r="E3" s="2"/>
      <c r="F3" s="2"/>
      <c r="G3" s="2"/>
      <c r="I3" s="23" t="s">
        <v>78</v>
      </c>
      <c r="J3" s="23" t="s">
        <v>97</v>
      </c>
      <c r="K3" s="23" t="s">
        <v>105</v>
      </c>
      <c r="P3" s="23" t="str">
        <f>MID(M1,7,3)</f>
        <v>000</v>
      </c>
    </row>
    <row r="4" spans="1:26" x14ac:dyDescent="0.25">
      <c r="I4" s="23" t="s">
        <v>79</v>
      </c>
      <c r="J4" s="23" t="s">
        <v>98</v>
      </c>
      <c r="K4" s="23" t="s">
        <v>106</v>
      </c>
      <c r="P4" s="23" t="str">
        <f>MID(M1,10,3)</f>
        <v>000</v>
      </c>
    </row>
    <row r="5" spans="1:26" x14ac:dyDescent="0.25">
      <c r="I5" s="23" t="s">
        <v>80</v>
      </c>
      <c r="J5" s="23" t="s">
        <v>99</v>
      </c>
      <c r="K5" s="23" t="s">
        <v>107</v>
      </c>
      <c r="P5" s="23" t="str">
        <f>IF(VALUE(MID(M1,14,2))&gt;0,MID(M1,14,2),"000")</f>
        <v>000</v>
      </c>
    </row>
    <row r="6" spans="1:26" x14ac:dyDescent="0.25">
      <c r="I6" s="23" t="s">
        <v>81</v>
      </c>
      <c r="J6" s="23" t="s">
        <v>100</v>
      </c>
      <c r="K6" s="23" t="s">
        <v>108</v>
      </c>
    </row>
    <row r="7" spans="1:26" x14ac:dyDescent="0.25">
      <c r="A7" s="3" t="s">
        <v>2</v>
      </c>
      <c r="B7" s="2"/>
      <c r="C7" s="2"/>
      <c r="D7" s="2"/>
      <c r="E7" s="2"/>
      <c r="F7" s="2"/>
      <c r="G7" s="2"/>
      <c r="I7" s="23" t="s">
        <v>82</v>
      </c>
      <c r="J7" s="23" t="s">
        <v>101</v>
      </c>
      <c r="K7" s="23" t="s">
        <v>109</v>
      </c>
    </row>
    <row r="8" spans="1:26" x14ac:dyDescent="0.25">
      <c r="A8" s="3" t="s">
        <v>127</v>
      </c>
      <c r="B8" s="2"/>
      <c r="C8" s="2"/>
      <c r="D8" s="2"/>
      <c r="E8" s="2"/>
      <c r="F8" s="2"/>
      <c r="G8" s="2"/>
      <c r="I8" s="23" t="s">
        <v>83</v>
      </c>
      <c r="J8" s="23" t="s">
        <v>102</v>
      </c>
      <c r="K8" s="23" t="s">
        <v>110</v>
      </c>
      <c r="M8" s="23" t="str">
        <f ca="1">CONCATENATE(Q15,Q16," ",Q20,Q21," ",Q25,Q26," ",Q30,Q31," ",IF(Q36&lt;&gt;"",IF((P1+P2+P3+P4)&gt;0,CONCATENATE(" e ",Q36),Q36),""))</f>
        <v xml:space="preserve">    </v>
      </c>
    </row>
    <row r="9" spans="1:26" x14ac:dyDescent="0.25">
      <c r="I9" s="23" t="s">
        <v>84</v>
      </c>
      <c r="J9" s="23" t="s">
        <v>103</v>
      </c>
      <c r="K9" s="23" t="s">
        <v>111</v>
      </c>
    </row>
    <row r="10" spans="1:26" x14ac:dyDescent="0.25">
      <c r="A10" s="13" t="s">
        <v>15</v>
      </c>
      <c r="B10" s="13" t="s">
        <v>16</v>
      </c>
      <c r="C10" s="13" t="s">
        <v>17</v>
      </c>
      <c r="D10" s="13" t="s">
        <v>18</v>
      </c>
      <c r="E10" s="13" t="s">
        <v>19</v>
      </c>
      <c r="F10" s="13" t="s">
        <v>20</v>
      </c>
      <c r="G10" s="13" t="s">
        <v>21</v>
      </c>
      <c r="I10" s="23" t="s">
        <v>85</v>
      </c>
    </row>
    <row r="11" spans="1:26" ht="22.5" x14ac:dyDescent="0.25">
      <c r="A11" s="14">
        <v>1</v>
      </c>
      <c r="B11" s="14" t="s">
        <v>22</v>
      </c>
      <c r="C11" s="16">
        <v>252</v>
      </c>
      <c r="D11" s="17" t="s">
        <v>128</v>
      </c>
      <c r="E11" s="18"/>
      <c r="F11" s="19"/>
      <c r="G11" s="20">
        <f>IFERROR(C11*F11,0)</f>
        <v>0</v>
      </c>
      <c r="I11" s="23" t="s">
        <v>86</v>
      </c>
      <c r="Z11" s="15">
        <v>232</v>
      </c>
    </row>
    <row r="12" spans="1:26" x14ac:dyDescent="0.25">
      <c r="A12" s="14">
        <v>2</v>
      </c>
      <c r="B12" s="14" t="s">
        <v>22</v>
      </c>
      <c r="C12" s="16">
        <v>70</v>
      </c>
      <c r="D12" s="17" t="s">
        <v>129</v>
      </c>
      <c r="E12" s="18"/>
      <c r="F12" s="19"/>
      <c r="G12" s="20">
        <f>IFERROR(C12*F12,0)</f>
        <v>0</v>
      </c>
      <c r="I12" s="23" t="s">
        <v>87</v>
      </c>
      <c r="Z12" s="15">
        <v>264</v>
      </c>
    </row>
    <row r="13" spans="1:26" ht="33.75" x14ac:dyDescent="0.25">
      <c r="A13" s="14">
        <v>3</v>
      </c>
      <c r="B13" s="14" t="s">
        <v>130</v>
      </c>
      <c r="C13" s="16">
        <v>355</v>
      </c>
      <c r="D13" s="17" t="s">
        <v>131</v>
      </c>
      <c r="E13" s="18"/>
      <c r="F13" s="19"/>
      <c r="G13" s="20">
        <f>IFERROR(C13*F13,0)</f>
        <v>0</v>
      </c>
      <c r="I13" s="23" t="s">
        <v>88</v>
      </c>
      <c r="Z13" s="15">
        <v>233</v>
      </c>
    </row>
    <row r="14" spans="1:26" ht="45" x14ac:dyDescent="0.25">
      <c r="A14" s="14">
        <v>4</v>
      </c>
      <c r="B14" s="14" t="s">
        <v>132</v>
      </c>
      <c r="C14" s="16">
        <v>170</v>
      </c>
      <c r="D14" s="17" t="s">
        <v>133</v>
      </c>
      <c r="E14" s="18"/>
      <c r="F14" s="19"/>
      <c r="G14" s="20">
        <f>IFERROR(C14*F14,0)</f>
        <v>0</v>
      </c>
      <c r="I14" s="23" t="s">
        <v>89</v>
      </c>
      <c r="L14" s="23" t="str">
        <f>P1</f>
        <v>000</v>
      </c>
      <c r="Z14" s="15">
        <v>230</v>
      </c>
    </row>
    <row r="15" spans="1:26" ht="45" x14ac:dyDescent="0.25">
      <c r="A15" s="14">
        <v>5</v>
      </c>
      <c r="B15" s="14" t="s">
        <v>132</v>
      </c>
      <c r="C15" s="16">
        <v>337</v>
      </c>
      <c r="D15" s="17" t="s">
        <v>134</v>
      </c>
      <c r="E15" s="18"/>
      <c r="F15" s="19"/>
      <c r="G15" s="20">
        <f>IFERROR(C15*F15,0)</f>
        <v>0</v>
      </c>
      <c r="I15" s="23" t="s">
        <v>90</v>
      </c>
      <c r="L15" s="23" t="str">
        <f>MID(L14,2,2)</f>
        <v>00</v>
      </c>
      <c r="Q15" s="23" t="str">
        <f ca="1">IF(VALUE(MID(L14,1,1))&gt;0,IF(VALUE(L15)&lt;1,CONCATENATE(INDIRECT(CONCATENATE("C",MID(L14,1,1)))," bilhões"),IF(VALUE(MID(L14,1,1))=1,"Cento e ",CONCATENATE(INDIRECT(CONCATENATE("C",VALUE(MID(L14,1,1))))," e "))),"")</f>
        <v/>
      </c>
      <c r="Z15" s="15">
        <v>231</v>
      </c>
    </row>
    <row r="16" spans="1:26" ht="45" x14ac:dyDescent="0.25">
      <c r="A16" s="14">
        <v>6</v>
      </c>
      <c r="B16" s="14" t="s">
        <v>22</v>
      </c>
      <c r="C16" s="16">
        <v>72</v>
      </c>
      <c r="D16" s="17" t="s">
        <v>135</v>
      </c>
      <c r="E16" s="18"/>
      <c r="F16" s="19"/>
      <c r="G16" s="20">
        <f>IFERROR(C16*F16,0)</f>
        <v>0</v>
      </c>
      <c r="I16" s="23" t="s">
        <v>91</v>
      </c>
      <c r="L16" s="23" t="str">
        <f>IF(VALUE(L15)&gt;0,IF(VALUE(MID(L15,1,1))&lt; 2,CONCATENATE("I",VALUE(L15)),CONCATENATE("J",MID(L15,1,1)-1)),"")</f>
        <v/>
      </c>
      <c r="M16" s="23" t="str">
        <f>IF(VALUE(MID(L15,2,1))&gt;0,CONCATENATE("I",MID(L15,2,1)),"")</f>
        <v/>
      </c>
      <c r="Q16" s="23" t="str">
        <f ca="1">IF(L16&lt;&gt;"",CONCATENATE(INDIRECT(L16),IF(M16&lt;&gt;"",IF(M16&lt;&gt;L16,IF(MID(L16,1,1)&lt;&gt;MID(M16,1,1),CONCATENATE(" e ",INDIRECT(M16)),""),""),""),IF(VALUE(L14)&gt;1," Bilhões", " Bilhão")),"")</f>
        <v/>
      </c>
      <c r="Z16" s="15">
        <v>1579</v>
      </c>
    </row>
    <row r="17" spans="1:26" ht="45" x14ac:dyDescent="0.25">
      <c r="A17" s="14">
        <v>7</v>
      </c>
      <c r="B17" s="14" t="s">
        <v>22</v>
      </c>
      <c r="C17" s="16">
        <v>60</v>
      </c>
      <c r="D17" s="17" t="s">
        <v>136</v>
      </c>
      <c r="E17" s="18"/>
      <c r="F17" s="19"/>
      <c r="G17" s="20">
        <f>IFERROR(C17*F17,0)</f>
        <v>0</v>
      </c>
      <c r="I17" s="23" t="s">
        <v>92</v>
      </c>
      <c r="Z17" s="15">
        <v>287</v>
      </c>
    </row>
    <row r="18" spans="1:26" ht="33.75" x14ac:dyDescent="0.25">
      <c r="A18" s="14">
        <v>8</v>
      </c>
      <c r="B18" s="14" t="s">
        <v>22</v>
      </c>
      <c r="C18" s="16">
        <v>390</v>
      </c>
      <c r="D18" s="17" t="s">
        <v>137</v>
      </c>
      <c r="E18" s="18"/>
      <c r="F18" s="19"/>
      <c r="G18" s="20">
        <f>IFERROR(C18*F18,0)</f>
        <v>0</v>
      </c>
      <c r="I18" s="23" t="s">
        <v>93</v>
      </c>
      <c r="Z18" s="15">
        <v>703</v>
      </c>
    </row>
    <row r="19" spans="1:26" ht="33.75" x14ac:dyDescent="0.25">
      <c r="A19" s="14">
        <v>9</v>
      </c>
      <c r="B19" s="14" t="s">
        <v>22</v>
      </c>
      <c r="C19" s="16">
        <v>60</v>
      </c>
      <c r="D19" s="17" t="s">
        <v>138</v>
      </c>
      <c r="E19" s="18"/>
      <c r="F19" s="19"/>
      <c r="G19" s="20">
        <f>IFERROR(C19*F19,0)</f>
        <v>0</v>
      </c>
      <c r="I19" s="23" t="s">
        <v>94</v>
      </c>
      <c r="L19" s="23" t="str">
        <f>P2</f>
        <v>000</v>
      </c>
      <c r="Z19" s="15">
        <v>420</v>
      </c>
    </row>
    <row r="20" spans="1:26" ht="33.75" x14ac:dyDescent="0.25">
      <c r="A20" s="14">
        <v>10</v>
      </c>
      <c r="B20" s="14" t="s">
        <v>22</v>
      </c>
      <c r="C20" s="16">
        <v>405</v>
      </c>
      <c r="D20" s="17" t="s">
        <v>139</v>
      </c>
      <c r="E20" s="18"/>
      <c r="F20" s="19"/>
      <c r="G20" s="20">
        <f>IFERROR(C20*F20,0)</f>
        <v>0</v>
      </c>
      <c r="L20" s="23" t="str">
        <f>MID(L19,2,2)</f>
        <v>00</v>
      </c>
      <c r="Q20" s="23" t="str">
        <f ca="1">IF(VALUE(MID(L19,1,1))&gt;0,IF(VALUE(L20)&lt;1,CONCATENATE(INDIRECT(CONCATENATE("K",MID(L19,1,1)))," Milhões"),IF(VALUE(MID(L19,1,1))=1,"Cento e ",CONCATENATE(INDIRECT(CONCATENATE("K",VALUE(MID(L19,1,1))))," e "))),"")</f>
        <v/>
      </c>
      <c r="Z20" s="15">
        <v>235</v>
      </c>
    </row>
    <row r="21" spans="1:26" ht="33.75" x14ac:dyDescent="0.25">
      <c r="A21" s="14">
        <v>11</v>
      </c>
      <c r="B21" s="14" t="s">
        <v>22</v>
      </c>
      <c r="C21" s="16">
        <v>1012</v>
      </c>
      <c r="D21" s="17" t="s">
        <v>140</v>
      </c>
      <c r="E21" s="18"/>
      <c r="F21" s="19"/>
      <c r="G21" s="20">
        <f>IFERROR(C21*F21,0)</f>
        <v>0</v>
      </c>
      <c r="I21" s="24">
        <f>G27</f>
        <v>0</v>
      </c>
      <c r="L21" s="23" t="str">
        <f>IF(VALUE(L20)&gt;0,IF(VALUE(MID(L20,1,1))&lt; 2,CONCATENATE("I",VALUE(L20)),CONCATENATE("J",MID(L20,1,1)-1)),"")</f>
        <v/>
      </c>
      <c r="M21" s="23" t="str">
        <f>IF(VALUE(MID(L20,2,1))&gt;0,CONCATENATE("I",MID(L20,2,1)),"")</f>
        <v/>
      </c>
      <c r="Q21" s="23" t="str">
        <f ca="1">IF(L21&lt;&gt;"",CONCATENATE(INDIRECT(L21),IF(M21&lt;&gt;"",IF(M21&lt;&gt;L21,IF(MID(L21,1,1)&lt;&gt;MID(M21,1,1),CONCATENATE(" e ",INDIRECT(M21)),""),""),""),IF(VALUE(L19)&gt;1,IF(VALUE(L24+L25)=0," Milhões de Reais"," Milhões e"),IF(VALUE(L24+L25+L28+L30)=0," Milhão de Reais"," Milhão"))),"")</f>
        <v/>
      </c>
      <c r="Z21" s="15">
        <v>236</v>
      </c>
    </row>
    <row r="22" spans="1:26" x14ac:dyDescent="0.25">
      <c r="A22" s="14">
        <v>12</v>
      </c>
      <c r="B22" s="14" t="s">
        <v>22</v>
      </c>
      <c r="C22" s="16">
        <v>74</v>
      </c>
      <c r="D22" s="17" t="s">
        <v>141</v>
      </c>
      <c r="E22" s="18"/>
      <c r="F22" s="19"/>
      <c r="G22" s="20">
        <f>IFERROR(C22*F22,0)</f>
        <v>0</v>
      </c>
      <c r="Z22" s="15">
        <v>266</v>
      </c>
    </row>
    <row r="23" spans="1:26" ht="22.5" x14ac:dyDescent="0.25">
      <c r="A23" s="14">
        <v>13</v>
      </c>
      <c r="B23" s="14" t="s">
        <v>22</v>
      </c>
      <c r="C23" s="16">
        <v>111</v>
      </c>
      <c r="D23" s="17" t="s">
        <v>142</v>
      </c>
      <c r="E23" s="18"/>
      <c r="F23" s="19"/>
      <c r="G23" s="20">
        <f>IFERROR(C23*F23,0)</f>
        <v>0</v>
      </c>
      <c r="Z23" s="15">
        <v>1199</v>
      </c>
    </row>
    <row r="24" spans="1:26" ht="22.5" x14ac:dyDescent="0.25">
      <c r="A24" s="14">
        <v>14</v>
      </c>
      <c r="B24" s="14" t="s">
        <v>22</v>
      </c>
      <c r="C24" s="16">
        <v>164</v>
      </c>
      <c r="D24" s="17" t="s">
        <v>143</v>
      </c>
      <c r="E24" s="18"/>
      <c r="F24" s="19"/>
      <c r="G24" s="20">
        <f>IFERROR(C24*F24,0)</f>
        <v>0</v>
      </c>
      <c r="L24" s="23" t="str">
        <f>P3</f>
        <v>000</v>
      </c>
      <c r="Z24" s="15">
        <v>2630</v>
      </c>
    </row>
    <row r="25" spans="1:26" ht="33.75" x14ac:dyDescent="0.25">
      <c r="A25" s="14">
        <v>15</v>
      </c>
      <c r="B25" s="14" t="s">
        <v>22</v>
      </c>
      <c r="C25" s="16">
        <v>850</v>
      </c>
      <c r="D25" s="17" t="s">
        <v>144</v>
      </c>
      <c r="E25" s="18"/>
      <c r="F25" s="19"/>
      <c r="G25" s="20">
        <f>IFERROR(C25*F25,0)</f>
        <v>0</v>
      </c>
      <c r="L25" s="23" t="str">
        <f>MID(L24,2,2)</f>
        <v>00</v>
      </c>
      <c r="Q25" s="23" t="str">
        <f ca="1">IF(VALUE(MID(L24,1,1))&gt;0,IF(VALUE(L25)&lt;1,CONCATENATE(INDIRECT(CONCATENATE("K",MID(L24,1,1))),IF(VALUE(L29+L30)=0," Mil Reais"," Mil e")),IF(VALUE(MID(L24,1,1))=1,"Cento e ",CONCATENATE(INDIRECT(CONCATENATE("K",VALUE(MID(L24,1,1))))," e "))),"")</f>
        <v/>
      </c>
      <c r="Z25" s="15">
        <v>237</v>
      </c>
    </row>
    <row r="26" spans="1:26" ht="22.5" x14ac:dyDescent="0.25">
      <c r="A26" s="14">
        <v>16</v>
      </c>
      <c r="B26" s="14" t="s">
        <v>145</v>
      </c>
      <c r="C26" s="16">
        <v>564</v>
      </c>
      <c r="D26" s="17" t="s">
        <v>146</v>
      </c>
      <c r="E26" s="18"/>
      <c r="F26" s="19"/>
      <c r="G26" s="20">
        <f>IFERROR(C26*F26,0)</f>
        <v>0</v>
      </c>
      <c r="L26" s="23" t="str">
        <f>IF(VALUE(L25)&gt;0,IF(VALUE(MID(L25,1,1))&lt; 2,CONCATENATE("I",VALUE(L25)),CONCATENATE("J",MID(L25,1,1)-1)),"")</f>
        <v/>
      </c>
      <c r="M26" s="23" t="str">
        <f>IF(VALUE(MID(L25,2,1))&gt;0,CONCATENATE("I",MID(L25,2,1)),"")</f>
        <v/>
      </c>
      <c r="Q26" s="23" t="str">
        <f ca="1">IF(L26&lt;&gt;"",CONCATENATE(INDIRECT(L26),IF(M26&lt;&gt;"",IF(M26&lt;&gt;L26,IF(MID(L26,1,1)&lt;&gt;MID(M26,1,1),CONCATENATE(" e ",INDIRECT(M26)),""),""),""),IF(VALUE(L24)&gt;1,IF(VALUE(L29+L30)=0," Mil Reais"," Mil e"),IF(VALUE(L29+L30)=0," Mil Reais"," Mil e"))),"")</f>
        <v/>
      </c>
      <c r="Z26" s="15">
        <v>257</v>
      </c>
    </row>
    <row r="27" spans="1:26" x14ac:dyDescent="0.25">
      <c r="G27" s="21">
        <f>SUM(G11:G12:G13:G14:G15:G16:G17:G18:G19:G20:G21:G22:G23:G24:G25:G26)</f>
        <v>0</v>
      </c>
    </row>
    <row r="29" spans="1:26" x14ac:dyDescent="0.25">
      <c r="A29" s="22" t="s">
        <v>75</v>
      </c>
      <c r="B29" s="10"/>
      <c r="C29" s="25" t="str">
        <f ca="1">M8</f>
        <v xml:space="preserve">    </v>
      </c>
      <c r="D29" s="10"/>
      <c r="E29" s="10"/>
      <c r="F29" s="10"/>
      <c r="G29" s="10"/>
      <c r="L29" s="23" t="str">
        <f>P4</f>
        <v>000</v>
      </c>
    </row>
    <row r="30" spans="1:26" x14ac:dyDescent="0.25">
      <c r="L30" s="23" t="str">
        <f>MID(L29,2,2)</f>
        <v>00</v>
      </c>
      <c r="Q30" s="23" t="str">
        <f ca="1">IF(VALUE(MID(L29,1,1))&gt;0,IF(VALUE(L30)&lt;1,CONCATENATE(INDIRECT(CONCATENATE("K",MID(L29,1,1)))," Reais"),IF(VALUE(MID(L29,1,1))=1,"Cento e ",CONCATENATE(INDIRECT(CONCATENATE("K",VALUE(MID(L29,1,1))))," e "))),"")</f>
        <v/>
      </c>
    </row>
    <row r="31" spans="1:26" x14ac:dyDescent="0.25">
      <c r="A31" s="6" t="s">
        <v>147</v>
      </c>
      <c r="B31" s="2"/>
      <c r="C31" s="2"/>
      <c r="D31" s="2"/>
      <c r="E31" s="6" t="s">
        <v>148</v>
      </c>
      <c r="F31" s="2"/>
      <c r="G31" s="2"/>
      <c r="L31" s="23" t="str">
        <f>IF(VALUE(L30)&gt;0,IF(VALUE(MID(L30,1,1))&lt; 2,CONCATENATE("I",VALUE(L30)),CONCATENATE("J",MID(L30,1,1)-1)),"")</f>
        <v/>
      </c>
      <c r="M31" s="23" t="str">
        <f>IF(VALUE(MID(L30,2,1))&gt;0,CONCATENATE("I",MID(L30,2,1)),"")</f>
        <v/>
      </c>
      <c r="Q31" s="23" t="str">
        <f ca="1">IF(L31&lt;&gt;"",CONCATENATE(INDIRECT(L31),IF(M31&lt;&gt;"",IF(M31&lt;&gt;L31,IF(MID(L31,1,1)&lt;&gt;MID(M31,1,1),CONCATENATE(" e ",INDIRECT(M31)),""),""),""),IF(VALUE(L29)&gt;1," Reais", " Real")),"")</f>
        <v/>
      </c>
    </row>
    <row r="33" spans="1:17" x14ac:dyDescent="0.25">
      <c r="A33" s="6" t="s">
        <v>149</v>
      </c>
      <c r="B33" s="2"/>
      <c r="C33" s="2"/>
      <c r="D33" s="2"/>
      <c r="E33" s="6" t="s">
        <v>150</v>
      </c>
      <c r="F33" s="2"/>
      <c r="G33" s="2"/>
    </row>
    <row r="35" spans="1:17" x14ac:dyDescent="0.25">
      <c r="L35" s="23" t="str">
        <f>P5</f>
        <v>000</v>
      </c>
    </row>
    <row r="36" spans="1:17" ht="15.75" thickBot="1" x14ac:dyDescent="0.3">
      <c r="L36" s="23" t="str">
        <f>IF(L35&lt;&gt;"",IF(VALUE(L35)&gt;0,IF(VALUE(MID(L35,1,1))&lt; 2,CONCATENATE("I",VALUE(L35)),CONCATENATE("J",MID(L35,1,1)-1)),""),"")</f>
        <v/>
      </c>
      <c r="M36" s="23" t="str">
        <f>IF(VALUE(MID(L35,2,1))&gt;0,CONCATENATE("I",MID(L35,2,1)),"")</f>
        <v/>
      </c>
      <c r="Q36" s="23" t="str">
        <f ca="1">IF(L36&lt;&gt;"",CONCATENATE(INDIRECT(L36),IF(M36&lt;&gt;"",IF(M36&lt;&gt;L36,IF(MID(L36,1,1)&lt;&gt;MID(M36,1,1),CONCATENATE(" e ",INDIRECT(M36)),""),""),""),IF(VALUE(L35)&gt;1," Centavos"," Centavo")),"")</f>
        <v/>
      </c>
    </row>
    <row r="37" spans="1:17" x14ac:dyDescent="0.25">
      <c r="C37" s="26" t="s">
        <v>151</v>
      </c>
      <c r="D37" s="27"/>
      <c r="E37" s="27"/>
      <c r="F37" s="27"/>
    </row>
  </sheetData>
  <sheetProtection password="C703" sheet="1" objects="1" scenarios="1"/>
  <mergeCells count="11">
    <mergeCell ref="A31:D31"/>
    <mergeCell ref="E31:G31"/>
    <mergeCell ref="A33:D33"/>
    <mergeCell ref="E33:G33"/>
    <mergeCell ref="C37:F37"/>
    <mergeCell ref="D2:G2"/>
    <mergeCell ref="D3:G3"/>
    <mergeCell ref="A7:G7"/>
    <mergeCell ref="A8:G8"/>
    <mergeCell ref="A29:B29"/>
    <mergeCell ref="C29:G29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Lote-1</vt:lpstr>
      <vt:lpstr>Lote-2</vt:lpstr>
      <vt:lpstr>Lote-3</vt:lpstr>
      <vt:lpstr>Plan2</vt:lpstr>
      <vt:lpstr>Plan3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2018-01-05T18:33:49Z</dcterms:created>
  <dcterms:modified xsi:type="dcterms:W3CDTF">2018-01-05T18:34:09Z</dcterms:modified>
</cp:coreProperties>
</file>